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85" windowHeight="7560" firstSheet="1" activeTab="5"/>
  </bookViews>
  <sheets>
    <sheet name="長期収支予想表の作成について" sheetId="1" r:id="rId1"/>
    <sheet name="【１】資金計画" sheetId="2" r:id="rId2"/>
    <sheet name="【１】収支予想表" sheetId="3" r:id="rId3"/>
    <sheet name="【２】資金計画" sheetId="4" r:id="rId4"/>
    <sheet name="【２】収支予想" sheetId="5" r:id="rId5"/>
    <sheet name="【３】資金計画" sheetId="6" r:id="rId6"/>
    <sheet name="【３】前提条件・収支予想の考え方" sheetId="7" r:id="rId7"/>
    <sheet name="【３】収支予想" sheetId="8" r:id="rId8"/>
  </sheets>
  <definedNames/>
  <calcPr fullCalcOnLoad="1"/>
</workbook>
</file>

<file path=xl/sharedStrings.xml><?xml version="1.0" encoding="utf-8"?>
<sst xmlns="http://schemas.openxmlformats.org/spreadsheetml/2006/main" count="340" uniqueCount="198">
  <si>
    <t>１つめ・・・専業主婦が、在宅で、商品を仕入れて（または一部加工して）、それを販売する通販ビジネス</t>
  </si>
  <si>
    <t>３つのケーススタディを用意してあります</t>
  </si>
  <si>
    <t>千円</t>
  </si>
  <si>
    <t>合　　計</t>
  </si>
  <si>
    <t>【ケーススタディ１】　専業主婦の通販ビジネス</t>
  </si>
  <si>
    <t>※注意点</t>
  </si>
  <si>
    <t>銀行員は千円単位で数値を読みます</t>
  </si>
  <si>
    <t>それで１００万円は、１，０００千円と表記しています</t>
  </si>
  <si>
    <t>資金使途</t>
  </si>
  <si>
    <t>２．商品Ａ広告宣伝費</t>
  </si>
  <si>
    <t>３．商品Ｂ仕入費用</t>
  </si>
  <si>
    <t>１．商品Ａ製造費用（外部委託）</t>
  </si>
  <si>
    <t>○ケース×○＝・・・円</t>
  </si>
  <si>
    <t>※仕入・外部委託に伴う輸送コストは相手持ち</t>
  </si>
  <si>
    <t>※お客さまへの送料はお客さま負担</t>
  </si>
  <si>
    <t>資金調達</t>
  </si>
  <si>
    <t>千円</t>
  </si>
  <si>
    <t>国民金融公庫</t>
  </si>
  <si>
    <t>自己資金</t>
  </si>
  <si>
    <t>４．商品Ｂ広告宣伝費</t>
  </si>
  <si>
    <t>５．会社設立費用（登記等費用他300千円）</t>
  </si>
  <si>
    <t>↑</t>
  </si>
  <si>
    <t>（単位：千円）</t>
  </si>
  <si>
    <t>（１年間の在庫分）</t>
  </si>
  <si>
    <t>（登記等費用他）</t>
  </si>
  <si>
    <t>※最終的に２５０万円に減額でＯＫとなりました</t>
  </si>
  <si>
    <t>年間返済額</t>
  </si>
  <si>
    <t>償却前利益</t>
  </si>
  <si>
    <t>減価償却費</t>
  </si>
  <si>
    <t>当期純利益</t>
  </si>
  <si>
    <t xml:space="preserve"> 税引前利益*40％</t>
  </si>
  <si>
    <t>法人税等充当額</t>
  </si>
  <si>
    <t>税引前当期利益</t>
  </si>
  <si>
    <t>特別損失</t>
  </si>
  <si>
    <t>特別利益</t>
  </si>
  <si>
    <t>経常利益</t>
  </si>
  <si>
    <t>支払利息</t>
  </si>
  <si>
    <t>営業外費用</t>
  </si>
  <si>
    <t>受取利息</t>
  </si>
  <si>
    <t>営業外収益</t>
  </si>
  <si>
    <t>営業利益</t>
  </si>
  <si>
    <t>（　その他　　）</t>
  </si>
  <si>
    <t>（　　 　　　　　）</t>
  </si>
  <si>
    <t>広告宣伝費</t>
  </si>
  <si>
    <t>公租公課</t>
  </si>
  <si>
    <t>人件費</t>
  </si>
  <si>
    <r>
      <t>人件費</t>
    </r>
    <r>
      <rPr>
        <sz val="9"/>
        <rFont val="ＭＳ Ｐゴシック"/>
        <family val="3"/>
      </rPr>
      <t>（役員報酬）</t>
    </r>
  </si>
  <si>
    <t>一般管理販売費</t>
  </si>
  <si>
    <t>売上総利益</t>
  </si>
  <si>
    <t>対前年伸率</t>
  </si>
  <si>
    <t>総売上高</t>
  </si>
  <si>
    <t>5年目</t>
  </si>
  <si>
    <t>4年目</t>
  </si>
  <si>
    <t>3年目</t>
  </si>
  <si>
    <t>2年目</t>
  </si>
  <si>
    <t>1年目</t>
  </si>
  <si>
    <t>（千円）</t>
  </si>
  <si>
    <t>（ その他　　　　　　 ）</t>
  </si>
  <si>
    <t>収支予想表</t>
  </si>
  <si>
    <t>※１年目９ヶ月稼働</t>
  </si>
  <si>
    <t>※商品Ａ原価1150円を2000円で販売</t>
  </si>
  <si>
    <t>（粗利57.5％）</t>
  </si>
  <si>
    <t>（ 商品Ａ　　　　　　  ）</t>
  </si>
  <si>
    <t>（ 商品Ｂ             　）</t>
  </si>
  <si>
    <t>（2〇/7～2〇/3)</t>
  </si>
  <si>
    <t>（粗利60％）</t>
  </si>
  <si>
    <t>役員報酬（自分の給料）は軌道に乗ってから</t>
  </si>
  <si>
    <t>パートさん4名100千円×12ヶ月</t>
  </si>
  <si>
    <t>※借入金3000千円×4%で（高めに）計算</t>
  </si>
  <si>
    <t>※借入金3000千円を（半年据置後）5年で返済</t>
  </si>
  <si>
    <t>（当初３００万円で申込み。最終的に２５０万円でＯＫとなったもの）</t>
  </si>
  <si>
    <t>※実際に（ご自分で）作成される時は万単位でも構いません。</t>
  </si>
  <si>
    <t>地方銀行（第一地銀）</t>
  </si>
  <si>
    <t>※商品Ｂ原価1728円を2880円で販売</t>
  </si>
  <si>
    <t>営業利益（単月）</t>
  </si>
  <si>
    <t>【その他費用】</t>
  </si>
  <si>
    <t>【水道光熱費】</t>
  </si>
  <si>
    <t>100千円×2人</t>
  </si>
  <si>
    <t>【人件費】</t>
  </si>
  <si>
    <t>売上×30%</t>
  </si>
  <si>
    <t>【原材料費】</t>
  </si>
  <si>
    <t>（売上計）</t>
  </si>
  <si>
    <t>　20人軽食（ﾊﾟﾝ＋ｺｰﾋｰ）</t>
  </si>
  <si>
    <t>【ランチ部門】</t>
  </si>
  <si>
    <t>　焼き菓子10種類×5個</t>
  </si>
  <si>
    <t>　ケーキ5種類×15個</t>
  </si>
  <si>
    <t>【スイーツ部門】</t>
  </si>
  <si>
    <t>　軽食材料パン×50個</t>
  </si>
  <si>
    <t>　食パン×10本</t>
  </si>
  <si>
    <t>【パン部門（軽食含む）】</t>
  </si>
  <si>
    <t>　</t>
  </si>
  <si>
    <t>1ヶ月</t>
  </si>
  <si>
    <t>1日当たり</t>
  </si>
  <si>
    <t>毎月25日稼働</t>
  </si>
  <si>
    <t>（毎月ベース）</t>
  </si>
  <si>
    <t>3年目（月商）</t>
  </si>
  <si>
    <t>2年目（月商）</t>
  </si>
  <si>
    <t>１年目（月商）</t>
  </si>
  <si>
    <t>単価・その他</t>
  </si>
  <si>
    <t>（　　 　　　　　）</t>
  </si>
  <si>
    <t>-</t>
  </si>
  <si>
    <t>水道光熱費</t>
  </si>
  <si>
    <t>広告宣伝費他</t>
  </si>
  <si>
    <t>7,000千円6ヶ月据置78回分割</t>
  </si>
  <si>
    <t>【ケーススタディ３】　パン・ケーキ屋さんとして独立・イートインスペースありの店舗オープン</t>
  </si>
  <si>
    <t>資金使途（初期投資費用）</t>
  </si>
  <si>
    <t>　（１）敷金・礼金</t>
  </si>
  <si>
    <t>　（２）家賃（２ヶ月分）</t>
  </si>
  <si>
    <t>　（３）内装等費用</t>
  </si>
  <si>
    <t>２．冷蔵ケース等設備費用</t>
  </si>
  <si>
    <t>　（１）冷蔵ケース・エアコン他</t>
  </si>
  <si>
    <t>　（２）パソコン・レジ他</t>
  </si>
  <si>
    <t>　（３）テーブル・イス・食器等</t>
  </si>
  <si>
    <t>３．運転資金</t>
  </si>
  <si>
    <t>　（１）人件費（2人×100千円×2ヶ月分）</t>
  </si>
  <si>
    <t>　（２）材料費（当初2ヶ月分）</t>
  </si>
  <si>
    <t>　（３）水道光熱費等</t>
  </si>
  <si>
    <t>　（４）その他（広告費他）</t>
  </si>
  <si>
    <t>３つめ・・・パン屋さん勤務、独立起業で、パン・ケーキ専門店（イートインスペースあり）をオープン</t>
  </si>
  <si>
    <t>１．住居兼店舗費用（賃借）</t>
  </si>
  <si>
    <t>パート2名×100千円×12ヶ月</t>
  </si>
  <si>
    <t>売上推移予想</t>
  </si>
  <si>
    <t>※粗利70%予想</t>
  </si>
  <si>
    <t>１年目2ヶ月のみ</t>
  </si>
  <si>
    <t>自分の取り分は最終的な利益で</t>
  </si>
  <si>
    <t>7000×2.5%</t>
  </si>
  <si>
    <t>（金利上昇を見込んで同じ水準予想）</t>
  </si>
  <si>
    <t>税金考慮せず</t>
  </si>
  <si>
    <t>別途家賃1200</t>
  </si>
  <si>
    <t>（６年目以降は横這いとする）</t>
  </si>
  <si>
    <t>前提条件（収支予想の考え方）</t>
  </si>
  <si>
    <t>広告宣伝費その他</t>
  </si>
  <si>
    <t>※これも銀行に提出すると（自分の）考え方を知ってもらえます。</t>
  </si>
  <si>
    <t>100%稼働で</t>
  </si>
  <si>
    <t>90%と設定する</t>
  </si>
  <si>
    <t>95%と設定する</t>
  </si>
  <si>
    <t>※これぐらいの生活費で頑張ってやっていけます、とアピールします。</t>
  </si>
  <si>
    <t>※実質２年目（フル稼働）</t>
  </si>
  <si>
    <t>※実質３年目</t>
  </si>
  <si>
    <t>※実質４年目</t>
  </si>
  <si>
    <t>５年目は10%アップで推移予想</t>
  </si>
  <si>
    <t>※５年目は単純に４年目の予想を１．１倍して作成。それまでは頑張ると伝えます。</t>
  </si>
  <si>
    <t>（単位：円）</t>
  </si>
  <si>
    <t>（　　　　　　　　　）</t>
  </si>
  <si>
    <t>（　その他　　 　）</t>
  </si>
  <si>
    <t>スーパー等4,000ケース</t>
  </si>
  <si>
    <t>スーパー等7,000ケース</t>
  </si>
  <si>
    <t>スーパー等10,000ケース</t>
  </si>
  <si>
    <t>スーパー等15,000ケース</t>
  </si>
  <si>
    <t>（4000*24本*5円）</t>
  </si>
  <si>
    <t>（7000*24本*5円）</t>
  </si>
  <si>
    <t>（10000*24本*5円）</t>
  </si>
  <si>
    <t>（15000*24本*5円）</t>
  </si>
  <si>
    <t>　　商品Ｂ包装費</t>
  </si>
  <si>
    <t>　　商品Ｂデザイン外注依頼費用</t>
  </si>
  <si>
    <t>【ケーススタディ２】　定年後の「２足の草鞋」通販ビジネス</t>
  </si>
  <si>
    <t>この部分を自分のお名前や事業計画名に変更すれば、そのまま銀行に提出できる計画書になります</t>
  </si>
  <si>
    <t>１．商品デザイン等費用（外注）</t>
  </si>
  <si>
    <t>２．商品製造費用（外注）</t>
  </si>
  <si>
    <t>　　（１個600円×10,000個）</t>
  </si>
  <si>
    <t>３．商品輸送コスト</t>
  </si>
  <si>
    <t>５．新聞広告宣伝費用他</t>
  </si>
  <si>
    <t>小計</t>
  </si>
  <si>
    <t>消費税</t>
  </si>
  <si>
    <t>※最終的に９００万円でＯＫとなりました</t>
  </si>
  <si>
    <t>地方銀行（第二地銀）</t>
  </si>
  <si>
    <t>通販ビジネスプラン収支予想</t>
  </si>
  <si>
    <r>
      <t>（創業）</t>
    </r>
    <r>
      <rPr>
        <sz val="11"/>
        <color theme="1"/>
        <rFont val="Calibri"/>
        <family val="3"/>
      </rPr>
      <t>1年目</t>
    </r>
  </si>
  <si>
    <t>（2〇/12～2〇/11)</t>
  </si>
  <si>
    <t>※決算月が11月になっています</t>
  </si>
  <si>
    <t>（　　　　　　 　　　）</t>
  </si>
  <si>
    <t xml:space="preserve"> ネット等直売・1ケース2,400円</t>
  </si>
  <si>
    <t xml:space="preserve"> （原価30%・粗利70%）</t>
  </si>
  <si>
    <r>
      <t xml:space="preserve">（　商店ｽｰﾊﾟｰ　 </t>
    </r>
    <r>
      <rPr>
        <sz val="11"/>
        <color theme="1"/>
        <rFont val="Calibri"/>
        <family val="3"/>
      </rPr>
      <t>）</t>
    </r>
  </si>
  <si>
    <r>
      <t>（　ネット通販　</t>
    </r>
    <r>
      <rPr>
        <sz val="9"/>
        <rFont val="ＭＳ Ｐゴシック"/>
        <family val="3"/>
      </rPr>
      <t>　</t>
    </r>
    <r>
      <rPr>
        <sz val="11"/>
        <color theme="1"/>
        <rFont val="Calibri"/>
        <family val="3"/>
      </rPr>
      <t>）</t>
    </r>
  </si>
  <si>
    <t>※会社勤務しながらの二足の草鞋</t>
  </si>
  <si>
    <t>※初年度・新聞広告等</t>
  </si>
  <si>
    <t>※9,000千円×2%</t>
  </si>
  <si>
    <t>ネット100円*1,000ケース*24本</t>
  </si>
  <si>
    <t>ネット100円*2,000ケース*24本</t>
  </si>
  <si>
    <t>ネット100円*2,500ケース*24本</t>
  </si>
  <si>
    <t>ネット100円*3,000ケース*24本</t>
  </si>
  <si>
    <t>（※店経由は利益のみを売上計上）</t>
  </si>
  <si>
    <t>（生活費は別途給料あり）</t>
  </si>
  <si>
    <t>【ケーススタディ１】・・・ここにお名前か事業計画名を記入すればそのまま提出書類になります</t>
  </si>
  <si>
    <t>【ケーススタディ３】定年退職後に「二足の草鞋（わらじ）」で副業をするための資金調達・・・ここにお名前か事業計画名を記入すればそのまま提出書類になります</t>
  </si>
  <si>
    <t>【ケーススタディ３】パン・ケーキ屋（イートインスペースあり）・・・ここにお名前か事業計画名を記入すればそのまま提出書類になります</t>
  </si>
  <si>
    <t>２つめ・・・定年後の「二足の草鞋」で、通販サイトを立ち上げ。商品を仕入れて通販サイトにて販売（一部地元商店にも販売）</t>
  </si>
  <si>
    <t>地元商店・ｽｰﾊﾟｰ等経由</t>
  </si>
  <si>
    <t>（1ケース120円の利益・・・売上とする）</t>
  </si>
  <si>
    <t>※9,000千円÷6年返済（1年目半年据置）</t>
  </si>
  <si>
    <t>信用（担保・保証人なし）で、期間５年の毎月分割返済、２５０万円を国民金融公庫（今の政策投資金融公庫）から調達できました</t>
  </si>
  <si>
    <t>信用（担保・保証人なし）で、半年据置き（利息のみ）、そこから期間５年の毎月分割返済、９００万円を第２地銀から調達できました</t>
  </si>
  <si>
    <t>信用（担保・保証人なし）で、半年据置き（利息のみ）、そこから期間６年の毎月分割返済、７００万円を第１地銀から調達できました</t>
  </si>
  <si>
    <t>※最終的に７００万円でＯＫとなりました</t>
  </si>
  <si>
    <t>（2〇/4～2〇/3)</t>
  </si>
  <si>
    <t>（2〇/10～2〇/12)</t>
  </si>
  <si>
    <t>（2〇/1～2〇/12)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</si>
</sst>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
  </numFmts>
  <fonts count="50">
    <font>
      <sz val="11"/>
      <color theme="1"/>
      <name val="Calibri"/>
      <family val="3"/>
    </font>
    <font>
      <sz val="11"/>
      <color indexed="8"/>
      <name val="ＭＳ Ｐゴシック"/>
      <family val="3"/>
    </font>
    <font>
      <sz val="6"/>
      <name val="ＭＳ Ｐゴシック"/>
      <family val="3"/>
    </font>
    <font>
      <sz val="11"/>
      <color indexed="8"/>
      <name val="メイリオ"/>
      <family val="3"/>
    </font>
    <font>
      <sz val="14"/>
      <color indexed="8"/>
      <name val="メイリオ"/>
      <family val="3"/>
    </font>
    <font>
      <sz val="11"/>
      <name val="ＭＳ Ｐゴシック"/>
      <family val="3"/>
    </font>
    <font>
      <sz val="9"/>
      <name val="ＭＳ Ｐゴシック"/>
      <family val="3"/>
    </font>
    <font>
      <sz val="10"/>
      <name val="ＭＳ Ｐゴシック"/>
      <family val="3"/>
    </font>
    <font>
      <sz val="12"/>
      <name val="ＭＳ Ｐゴシック"/>
      <family val="3"/>
    </font>
    <font>
      <sz val="11"/>
      <color indexed="10"/>
      <name val="メイリオ"/>
      <family val="3"/>
    </font>
    <font>
      <b/>
      <sz val="12"/>
      <name val="ＭＳ Ｐゴシック"/>
      <family val="3"/>
    </font>
    <font>
      <b/>
      <sz val="14"/>
      <name val="ＭＳ Ｐゴシック"/>
      <family val="3"/>
    </font>
    <font>
      <sz val="9"/>
      <color indexed="10"/>
      <name val="メイリオ"/>
      <family val="3"/>
    </font>
    <font>
      <sz val="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sz val="11"/>
      <color rgb="FFFF0000"/>
      <name val="メイリオ"/>
      <family val="3"/>
    </font>
    <font>
      <sz val="9"/>
      <color rgb="FFFF0000"/>
      <name val="メイリオ"/>
      <family val="3"/>
    </font>
    <font>
      <sz val="14"/>
      <color theme="1"/>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hair"/>
      <bottom style="hair"/>
    </border>
    <border>
      <left/>
      <right style="thin"/>
      <top/>
      <bottom style="thin"/>
    </border>
    <border>
      <left style="thin"/>
      <right/>
      <top/>
      <bottom style="thin"/>
    </border>
    <border>
      <left/>
      <right style="thin"/>
      <top/>
      <bottom/>
    </border>
    <border>
      <left style="thin"/>
      <right/>
      <top/>
      <bottom/>
    </border>
    <border>
      <left/>
      <right style="thin"/>
      <top style="hair"/>
      <bottom/>
    </border>
    <border>
      <left/>
      <right/>
      <top style="hair"/>
      <bottom/>
    </border>
    <border>
      <left style="thin"/>
      <right/>
      <top style="hair"/>
      <bottom/>
    </border>
    <border>
      <left style="hair"/>
      <right style="thin"/>
      <top style="hair"/>
      <bottom style="hair"/>
    </border>
    <border>
      <left style="thin"/>
      <right style="hair"/>
      <top style="hair"/>
      <bottom/>
    </border>
    <border>
      <left style="hair"/>
      <right style="thin"/>
      <top style="hair"/>
      <bottom/>
    </border>
    <border>
      <left style="thin"/>
      <right style="hair"/>
      <top style="hair"/>
      <bottom style="hair"/>
    </border>
    <border>
      <left style="hair"/>
      <right style="thin"/>
      <top/>
      <bottom style="hair"/>
    </border>
    <border>
      <left style="thin"/>
      <right style="hair"/>
      <top/>
      <bottom style="hair"/>
    </border>
    <border>
      <left style="hair"/>
      <right style="thin"/>
      <top style="thin"/>
      <bottom style="thin"/>
    </border>
    <border>
      <left style="thin"/>
      <right style="hair"/>
      <top style="thin"/>
      <bottom style="thin"/>
    </border>
    <border>
      <left/>
      <right/>
      <top style="thin"/>
      <bottom style="thin"/>
    </border>
    <border>
      <left style="thin"/>
      <right/>
      <top style="thin"/>
      <bottom style="thin"/>
    </border>
    <border>
      <left style="hair"/>
      <right style="thin"/>
      <top style="thin"/>
      <bottom style="hair"/>
    </border>
    <border>
      <left style="thin"/>
      <right style="hair"/>
      <top style="thin"/>
      <bottom style="hair"/>
    </border>
    <border>
      <left/>
      <right/>
      <top style="thin"/>
      <bottom/>
    </border>
    <border>
      <left style="thin"/>
      <right/>
      <top style="thin"/>
      <bottom/>
    </border>
    <border>
      <left/>
      <right style="thin"/>
      <top/>
      <bottom style="hair"/>
    </border>
    <border>
      <left style="thin"/>
      <right/>
      <top/>
      <bottom style="hair"/>
    </border>
    <border>
      <left/>
      <right style="thin"/>
      <top style="thin"/>
      <bottom/>
    </border>
    <border>
      <left/>
      <right style="hair"/>
      <top/>
      <bottom/>
    </border>
    <border>
      <left/>
      <right style="hair"/>
      <top style="hair"/>
      <bottom style="hair"/>
    </border>
    <border>
      <left style="hair"/>
      <right/>
      <top/>
      <bottom/>
    </border>
    <border>
      <left style="hair"/>
      <right/>
      <top style="hair"/>
      <bottom style="hair"/>
    </border>
    <border>
      <left style="thin"/>
      <right style="thin"/>
      <top/>
      <bottom style="thin"/>
    </border>
    <border>
      <left style="thin"/>
      <right style="thin"/>
      <top/>
      <bottom/>
    </border>
    <border>
      <left style="thin"/>
      <right style="thin"/>
      <top style="hair"/>
      <bottom/>
    </border>
    <border>
      <left style="thin"/>
      <right style="thin"/>
      <top style="thin"/>
      <bottom style="thin"/>
    </border>
    <border>
      <left/>
      <right style="thin"/>
      <top style="thin"/>
      <bottom style="thin"/>
    </border>
    <border>
      <left style="thin"/>
      <right style="thin"/>
      <top style="hair"/>
      <bottom style="hair"/>
    </border>
    <border>
      <left style="medium"/>
      <right style="medium"/>
      <top style="medium"/>
      <bottom style="medium"/>
    </border>
    <border>
      <left style="thin"/>
      <right style="thin"/>
      <top/>
      <bottom style="hair"/>
    </border>
    <border>
      <left style="thin"/>
      <right style="thin"/>
      <top style="thin"/>
      <bottom style="hair"/>
    </border>
    <border>
      <left style="thin"/>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lignment/>
      <protection/>
    </xf>
    <xf numFmtId="0" fontId="5" fillId="0" borderId="0">
      <alignment/>
      <protection/>
    </xf>
    <xf numFmtId="0" fontId="45" fillId="32" borderId="0" applyNumberFormat="0" applyBorder="0" applyAlignment="0" applyProtection="0"/>
  </cellStyleXfs>
  <cellXfs count="165">
    <xf numFmtId="0" fontId="0" fillId="0" borderId="0" xfId="0" applyFont="1" applyAlignment="1">
      <alignment vertical="center"/>
    </xf>
    <xf numFmtId="0" fontId="46" fillId="0" borderId="0" xfId="0" applyFont="1" applyAlignment="1">
      <alignment vertical="center"/>
    </xf>
    <xf numFmtId="176" fontId="5" fillId="0" borderId="10" xfId="60" applyNumberFormat="1" applyFont="1" applyBorder="1">
      <alignment/>
      <protection/>
    </xf>
    <xf numFmtId="176" fontId="5" fillId="0" borderId="0" xfId="60" applyNumberFormat="1" applyFont="1">
      <alignment/>
      <protection/>
    </xf>
    <xf numFmtId="176" fontId="8" fillId="0" borderId="10" xfId="60" applyNumberFormat="1" applyFont="1" applyBorder="1">
      <alignment/>
      <protection/>
    </xf>
    <xf numFmtId="176" fontId="7" fillId="0" borderId="0" xfId="60" applyNumberFormat="1" applyFont="1">
      <alignment/>
      <protection/>
    </xf>
    <xf numFmtId="176" fontId="7" fillId="0" borderId="0" xfId="60" applyNumberFormat="1" applyFont="1" applyAlignment="1">
      <alignment horizontal="right"/>
      <protection/>
    </xf>
    <xf numFmtId="176" fontId="5" fillId="0" borderId="0" xfId="60" applyNumberFormat="1" applyFont="1" applyBorder="1">
      <alignment/>
      <protection/>
    </xf>
    <xf numFmtId="176" fontId="8" fillId="0" borderId="11" xfId="60" applyNumberFormat="1" applyFont="1" applyBorder="1">
      <alignment/>
      <protection/>
    </xf>
    <xf numFmtId="176" fontId="47" fillId="0" borderId="0" xfId="60" applyNumberFormat="1" applyFont="1">
      <alignment/>
      <protection/>
    </xf>
    <xf numFmtId="177" fontId="5" fillId="0" borderId="0" xfId="61" applyNumberFormat="1">
      <alignment/>
      <protection/>
    </xf>
    <xf numFmtId="178" fontId="5" fillId="0" borderId="0" xfId="61" applyNumberFormat="1">
      <alignment/>
      <protection/>
    </xf>
    <xf numFmtId="177" fontId="5" fillId="0" borderId="12" xfId="61" applyNumberFormat="1" applyBorder="1">
      <alignment/>
      <protection/>
    </xf>
    <xf numFmtId="177" fontId="5" fillId="0" borderId="10" xfId="61" applyNumberFormat="1" applyBorder="1">
      <alignment/>
      <protection/>
    </xf>
    <xf numFmtId="178" fontId="5" fillId="0" borderId="12" xfId="61" applyNumberFormat="1" applyBorder="1">
      <alignment/>
      <protection/>
    </xf>
    <xf numFmtId="177" fontId="5" fillId="0" borderId="13" xfId="61" applyNumberFormat="1" applyBorder="1">
      <alignment/>
      <protection/>
    </xf>
    <xf numFmtId="177" fontId="5" fillId="0" borderId="14" xfId="61" applyNumberFormat="1" applyBorder="1">
      <alignment/>
      <protection/>
    </xf>
    <xf numFmtId="177" fontId="5" fillId="0" borderId="0" xfId="61" applyNumberFormat="1" applyBorder="1">
      <alignment/>
      <protection/>
    </xf>
    <xf numFmtId="178" fontId="5" fillId="0" borderId="14" xfId="61" applyNumberFormat="1" applyBorder="1">
      <alignment/>
      <protection/>
    </xf>
    <xf numFmtId="177" fontId="5" fillId="0" borderId="15" xfId="61" applyNumberFormat="1" applyBorder="1">
      <alignment/>
      <protection/>
    </xf>
    <xf numFmtId="177" fontId="5" fillId="0" borderId="16" xfId="61" applyNumberFormat="1" applyBorder="1">
      <alignment/>
      <protection/>
    </xf>
    <xf numFmtId="177" fontId="5" fillId="0" borderId="17" xfId="61" applyNumberFormat="1" applyBorder="1">
      <alignment/>
      <protection/>
    </xf>
    <xf numFmtId="178" fontId="5" fillId="0" borderId="16" xfId="61" applyNumberFormat="1" applyBorder="1">
      <alignment/>
      <protection/>
    </xf>
    <xf numFmtId="177" fontId="5" fillId="0" borderId="18" xfId="61" applyNumberFormat="1" applyBorder="1">
      <alignment/>
      <protection/>
    </xf>
    <xf numFmtId="177" fontId="5" fillId="0" borderId="19" xfId="61" applyNumberFormat="1" applyBorder="1">
      <alignment/>
      <protection/>
    </xf>
    <xf numFmtId="177" fontId="5" fillId="0" borderId="20" xfId="61" applyNumberFormat="1" applyBorder="1">
      <alignment/>
      <protection/>
    </xf>
    <xf numFmtId="178" fontId="5" fillId="0" borderId="21" xfId="61" applyNumberFormat="1" applyBorder="1">
      <alignment/>
      <protection/>
    </xf>
    <xf numFmtId="177" fontId="5" fillId="0" borderId="22" xfId="61" applyNumberFormat="1" applyBorder="1">
      <alignment/>
      <protection/>
    </xf>
    <xf numFmtId="178" fontId="5" fillId="0" borderId="19" xfId="61" applyNumberFormat="1" applyBorder="1">
      <alignment/>
      <protection/>
    </xf>
    <xf numFmtId="178" fontId="5" fillId="0" borderId="23" xfId="61" applyNumberFormat="1" applyBorder="1">
      <alignment/>
      <protection/>
    </xf>
    <xf numFmtId="177" fontId="5" fillId="0" borderId="24" xfId="61" applyNumberFormat="1" applyBorder="1">
      <alignment/>
      <protection/>
    </xf>
    <xf numFmtId="179" fontId="5" fillId="0" borderId="25" xfId="61" applyNumberFormat="1" applyBorder="1">
      <alignment/>
      <protection/>
    </xf>
    <xf numFmtId="177" fontId="5" fillId="0" borderId="26" xfId="61" applyNumberFormat="1" applyBorder="1">
      <alignment/>
      <protection/>
    </xf>
    <xf numFmtId="177" fontId="5" fillId="0" borderId="27" xfId="61" applyNumberFormat="1" applyBorder="1">
      <alignment/>
      <protection/>
    </xf>
    <xf numFmtId="177" fontId="5" fillId="0" borderId="28" xfId="61" applyNumberFormat="1" applyBorder="1">
      <alignment/>
      <protection/>
    </xf>
    <xf numFmtId="179" fontId="5" fillId="0" borderId="21" xfId="61" applyNumberFormat="1" applyBorder="1">
      <alignment/>
      <protection/>
    </xf>
    <xf numFmtId="179" fontId="5" fillId="0" borderId="19" xfId="61" applyNumberFormat="1" applyBorder="1">
      <alignment/>
      <protection/>
    </xf>
    <xf numFmtId="179" fontId="5" fillId="0" borderId="23" xfId="61" applyNumberFormat="1" applyBorder="1">
      <alignment/>
      <protection/>
    </xf>
    <xf numFmtId="177" fontId="7" fillId="0" borderId="0" xfId="61" applyNumberFormat="1" applyFont="1" applyBorder="1">
      <alignment/>
      <protection/>
    </xf>
    <xf numFmtId="179" fontId="5" fillId="0" borderId="29" xfId="61" applyNumberFormat="1" applyBorder="1">
      <alignment/>
      <protection/>
    </xf>
    <xf numFmtId="177" fontId="5" fillId="0" borderId="30" xfId="61" applyNumberFormat="1" applyBorder="1">
      <alignment/>
      <protection/>
    </xf>
    <xf numFmtId="177" fontId="5" fillId="0" borderId="31" xfId="61" applyNumberFormat="1" applyBorder="1">
      <alignment/>
      <protection/>
    </xf>
    <xf numFmtId="177" fontId="5" fillId="0" borderId="32" xfId="61" applyNumberFormat="1" applyBorder="1">
      <alignment/>
      <protection/>
    </xf>
    <xf numFmtId="177" fontId="6" fillId="0" borderId="0" xfId="61" applyNumberFormat="1" applyFont="1" applyBorder="1" applyAlignment="1">
      <alignment horizontal="center"/>
      <protection/>
    </xf>
    <xf numFmtId="177" fontId="5" fillId="0" borderId="33" xfId="61" applyNumberFormat="1" applyBorder="1" applyAlignment="1">
      <alignment horizontal="center"/>
      <protection/>
    </xf>
    <xf numFmtId="177" fontId="5" fillId="0" borderId="34" xfId="61" applyNumberFormat="1" applyBorder="1" applyAlignment="1">
      <alignment horizontal="center"/>
      <protection/>
    </xf>
    <xf numFmtId="177" fontId="5" fillId="0" borderId="35" xfId="61" applyNumberFormat="1" applyBorder="1">
      <alignment/>
      <protection/>
    </xf>
    <xf numFmtId="178" fontId="5" fillId="0" borderId="0" xfId="61" applyNumberFormat="1" applyBorder="1">
      <alignment/>
      <protection/>
    </xf>
    <xf numFmtId="178" fontId="5" fillId="0" borderId="10" xfId="61" applyNumberFormat="1" applyBorder="1">
      <alignment/>
      <protection/>
    </xf>
    <xf numFmtId="177" fontId="6" fillId="0" borderId="17" xfId="61" applyNumberFormat="1" applyFont="1" applyBorder="1">
      <alignment/>
      <protection/>
    </xf>
    <xf numFmtId="177" fontId="6" fillId="0" borderId="0" xfId="61" applyNumberFormat="1" applyFont="1" applyBorder="1">
      <alignment/>
      <protection/>
    </xf>
    <xf numFmtId="177" fontId="11" fillId="0" borderId="0" xfId="61" applyNumberFormat="1" applyFont="1">
      <alignment/>
      <protection/>
    </xf>
    <xf numFmtId="176" fontId="7" fillId="0" borderId="36" xfId="60" applyNumberFormat="1" applyFont="1" applyBorder="1">
      <alignment/>
      <protection/>
    </xf>
    <xf numFmtId="176" fontId="7" fillId="0" borderId="37" xfId="60" applyNumberFormat="1" applyFont="1" applyBorder="1">
      <alignment/>
      <protection/>
    </xf>
    <xf numFmtId="176" fontId="5" fillId="0" borderId="0" xfId="60" applyNumberFormat="1" applyFont="1" applyAlignment="1">
      <alignment horizontal="right"/>
      <protection/>
    </xf>
    <xf numFmtId="176" fontId="5" fillId="0" borderId="38" xfId="60" applyNumberFormat="1" applyFont="1" applyBorder="1">
      <alignment/>
      <protection/>
    </xf>
    <xf numFmtId="176" fontId="5" fillId="0" borderId="39" xfId="60" applyNumberFormat="1" applyFont="1" applyBorder="1">
      <alignment/>
      <protection/>
    </xf>
    <xf numFmtId="176" fontId="5" fillId="0" borderId="11" xfId="60" applyNumberFormat="1" applyFont="1" applyBorder="1">
      <alignment/>
      <protection/>
    </xf>
    <xf numFmtId="177" fontId="5" fillId="0" borderId="0" xfId="60" applyNumberFormat="1">
      <alignment/>
      <protection/>
    </xf>
    <xf numFmtId="177" fontId="6" fillId="0" borderId="0" xfId="60" applyNumberFormat="1" applyFont="1">
      <alignment/>
      <protection/>
    </xf>
    <xf numFmtId="177" fontId="6" fillId="0" borderId="12" xfId="60" applyNumberFormat="1" applyFont="1" applyBorder="1">
      <alignment/>
      <protection/>
    </xf>
    <xf numFmtId="177" fontId="6" fillId="0" borderId="10" xfId="60" applyNumberFormat="1" applyFont="1" applyBorder="1">
      <alignment/>
      <protection/>
    </xf>
    <xf numFmtId="177" fontId="6" fillId="0" borderId="40" xfId="60" applyNumberFormat="1" applyFont="1" applyBorder="1">
      <alignment/>
      <protection/>
    </xf>
    <xf numFmtId="177" fontId="6" fillId="0" borderId="13" xfId="60" applyNumberFormat="1" applyFont="1" applyBorder="1">
      <alignment/>
      <protection/>
    </xf>
    <xf numFmtId="177" fontId="5" fillId="0" borderId="14" xfId="60" applyNumberFormat="1" applyBorder="1">
      <alignment/>
      <protection/>
    </xf>
    <xf numFmtId="177" fontId="5" fillId="0" borderId="0" xfId="60" applyNumberFormat="1" applyBorder="1">
      <alignment/>
      <protection/>
    </xf>
    <xf numFmtId="177" fontId="6" fillId="0" borderId="41" xfId="60" applyNumberFormat="1" applyFont="1" applyBorder="1">
      <alignment/>
      <protection/>
    </xf>
    <xf numFmtId="177" fontId="6" fillId="0" borderId="15" xfId="60" applyNumberFormat="1" applyFont="1" applyBorder="1">
      <alignment/>
      <protection/>
    </xf>
    <xf numFmtId="177" fontId="6" fillId="0" borderId="14" xfId="60" applyNumberFormat="1" applyFont="1" applyBorder="1">
      <alignment/>
      <protection/>
    </xf>
    <xf numFmtId="177" fontId="6" fillId="0" borderId="42" xfId="60" applyNumberFormat="1" applyFont="1" applyBorder="1">
      <alignment/>
      <protection/>
    </xf>
    <xf numFmtId="177" fontId="6" fillId="0" borderId="18" xfId="60" applyNumberFormat="1" applyFont="1" applyBorder="1">
      <alignment/>
      <protection/>
    </xf>
    <xf numFmtId="177" fontId="6" fillId="0" borderId="16" xfId="60" applyNumberFormat="1" applyFont="1" applyBorder="1">
      <alignment/>
      <protection/>
    </xf>
    <xf numFmtId="177" fontId="5" fillId="0" borderId="43" xfId="60" applyNumberFormat="1" applyBorder="1">
      <alignment/>
      <protection/>
    </xf>
    <xf numFmtId="177" fontId="5" fillId="0" borderId="26" xfId="60" applyNumberFormat="1" applyBorder="1">
      <alignment/>
      <protection/>
    </xf>
    <xf numFmtId="177" fontId="5" fillId="0" borderId="44" xfId="60" applyNumberFormat="1" applyBorder="1">
      <alignment/>
      <protection/>
    </xf>
    <xf numFmtId="177" fontId="5" fillId="0" borderId="28" xfId="60" applyNumberFormat="1" applyBorder="1">
      <alignment/>
      <protection/>
    </xf>
    <xf numFmtId="177" fontId="5" fillId="0" borderId="42" xfId="60" applyNumberFormat="1" applyBorder="1">
      <alignment/>
      <protection/>
    </xf>
    <xf numFmtId="177" fontId="5" fillId="0" borderId="20" xfId="60" applyNumberFormat="1" applyBorder="1">
      <alignment/>
      <protection/>
    </xf>
    <xf numFmtId="177" fontId="5" fillId="0" borderId="15" xfId="60" applyNumberFormat="1" applyBorder="1">
      <alignment/>
      <protection/>
    </xf>
    <xf numFmtId="177" fontId="5" fillId="0" borderId="45" xfId="60" applyNumberFormat="1" applyBorder="1">
      <alignment/>
      <protection/>
    </xf>
    <xf numFmtId="177" fontId="5" fillId="0" borderId="22" xfId="60" applyNumberFormat="1" applyBorder="1">
      <alignment/>
      <protection/>
    </xf>
    <xf numFmtId="0" fontId="5" fillId="0" borderId="0" xfId="60">
      <alignment/>
      <protection/>
    </xf>
    <xf numFmtId="177" fontId="5" fillId="0" borderId="14" xfId="60" applyNumberFormat="1" applyFill="1" applyBorder="1">
      <alignment/>
      <protection/>
    </xf>
    <xf numFmtId="0" fontId="5" fillId="0" borderId="15" xfId="60" applyBorder="1">
      <alignment/>
      <protection/>
    </xf>
    <xf numFmtId="0" fontId="5" fillId="0" borderId="0" xfId="60" applyBorder="1">
      <alignment/>
      <protection/>
    </xf>
    <xf numFmtId="177" fontId="5" fillId="0" borderId="16" xfId="60" applyNumberFormat="1" applyBorder="1">
      <alignment/>
      <protection/>
    </xf>
    <xf numFmtId="177" fontId="5" fillId="0" borderId="18" xfId="60" applyNumberFormat="1" applyBorder="1">
      <alignment/>
      <protection/>
    </xf>
    <xf numFmtId="177" fontId="5" fillId="0" borderId="46" xfId="60" applyNumberFormat="1" applyBorder="1">
      <alignment/>
      <protection/>
    </xf>
    <xf numFmtId="177" fontId="5" fillId="0" borderId="34" xfId="60" applyNumberFormat="1" applyBorder="1">
      <alignment/>
      <protection/>
    </xf>
    <xf numFmtId="177" fontId="5" fillId="0" borderId="24" xfId="60" applyNumberFormat="1" applyBorder="1">
      <alignment/>
      <protection/>
    </xf>
    <xf numFmtId="177" fontId="5" fillId="0" borderId="14" xfId="60" applyNumberFormat="1" applyBorder="1" applyAlignment="1">
      <alignment horizontal="right"/>
      <protection/>
    </xf>
    <xf numFmtId="177" fontId="5" fillId="0" borderId="47" xfId="60" applyNumberFormat="1" applyBorder="1">
      <alignment/>
      <protection/>
    </xf>
    <xf numFmtId="177" fontId="5" fillId="0" borderId="48" xfId="60" applyNumberFormat="1" applyBorder="1">
      <alignment/>
      <protection/>
    </xf>
    <xf numFmtId="177" fontId="5" fillId="0" borderId="30" xfId="60" applyNumberFormat="1" applyBorder="1">
      <alignment/>
      <protection/>
    </xf>
    <xf numFmtId="177" fontId="5" fillId="0" borderId="35" xfId="60" applyNumberFormat="1" applyBorder="1">
      <alignment/>
      <protection/>
    </xf>
    <xf numFmtId="177" fontId="5" fillId="0" borderId="32" xfId="60" applyNumberFormat="1" applyBorder="1">
      <alignment/>
      <protection/>
    </xf>
    <xf numFmtId="177" fontId="6" fillId="0" borderId="0" xfId="60" applyNumberFormat="1" applyFont="1" applyBorder="1" applyAlignment="1">
      <alignment horizontal="center"/>
      <protection/>
    </xf>
    <xf numFmtId="177" fontId="6" fillId="0" borderId="14" xfId="60" applyNumberFormat="1" applyFont="1" applyBorder="1" applyAlignment="1">
      <alignment horizontal="center"/>
      <protection/>
    </xf>
    <xf numFmtId="177" fontId="5" fillId="0" borderId="17" xfId="60" applyNumberFormat="1" applyBorder="1">
      <alignment/>
      <protection/>
    </xf>
    <xf numFmtId="179" fontId="5" fillId="0" borderId="0" xfId="60" applyNumberFormat="1" applyBorder="1">
      <alignment/>
      <protection/>
    </xf>
    <xf numFmtId="179" fontId="5" fillId="0" borderId="47" xfId="60" applyNumberFormat="1" applyBorder="1" applyAlignment="1">
      <alignment horizontal="center"/>
      <protection/>
    </xf>
    <xf numFmtId="179" fontId="5" fillId="0" borderId="34" xfId="60" applyNumberFormat="1" applyBorder="1" applyAlignment="1">
      <alignment horizontal="center"/>
      <protection/>
    </xf>
    <xf numFmtId="177" fontId="5" fillId="0" borderId="41" xfId="60" applyNumberFormat="1" applyBorder="1" applyAlignment="1">
      <alignment horizontal="center"/>
      <protection/>
    </xf>
    <xf numFmtId="177" fontId="5" fillId="0" borderId="15" xfId="60" applyNumberFormat="1" applyBorder="1" applyAlignment="1">
      <alignment horizontal="center"/>
      <protection/>
    </xf>
    <xf numFmtId="177" fontId="5" fillId="0" borderId="31" xfId="60" applyNumberFormat="1" applyBorder="1">
      <alignment/>
      <protection/>
    </xf>
    <xf numFmtId="177" fontId="5" fillId="0" borderId="49" xfId="60" applyNumberFormat="1" applyBorder="1" applyAlignment="1">
      <alignment horizontal="center"/>
      <protection/>
    </xf>
    <xf numFmtId="177" fontId="5" fillId="0" borderId="32" xfId="60" applyNumberFormat="1" applyBorder="1" applyAlignment="1">
      <alignment horizontal="center"/>
      <protection/>
    </xf>
    <xf numFmtId="177" fontId="10" fillId="0" borderId="0" xfId="60" applyNumberFormat="1" applyFont="1">
      <alignment/>
      <protection/>
    </xf>
    <xf numFmtId="177" fontId="5" fillId="0" borderId="10" xfId="60" applyNumberFormat="1" applyBorder="1">
      <alignment/>
      <protection/>
    </xf>
    <xf numFmtId="178" fontId="5" fillId="0" borderId="0" xfId="60" applyNumberFormat="1" applyBorder="1">
      <alignment/>
      <protection/>
    </xf>
    <xf numFmtId="178" fontId="5" fillId="0" borderId="0" xfId="60" applyNumberFormat="1">
      <alignment/>
      <protection/>
    </xf>
    <xf numFmtId="177" fontId="5" fillId="0" borderId="34" xfId="60" applyNumberFormat="1" applyBorder="1" applyAlignment="1">
      <alignment horizontal="center"/>
      <protection/>
    </xf>
    <xf numFmtId="177" fontId="5" fillId="0" borderId="33" xfId="60" applyNumberFormat="1" applyBorder="1" applyAlignment="1">
      <alignment horizontal="center"/>
      <protection/>
    </xf>
    <xf numFmtId="179" fontId="5" fillId="0" borderId="19" xfId="60" applyNumberFormat="1" applyBorder="1">
      <alignment/>
      <protection/>
    </xf>
    <xf numFmtId="179" fontId="5" fillId="0" borderId="21" xfId="60" applyNumberFormat="1" applyBorder="1" applyAlignment="1">
      <alignment horizontal="center"/>
      <protection/>
    </xf>
    <xf numFmtId="179" fontId="5" fillId="0" borderId="21" xfId="60" applyNumberFormat="1" applyBorder="1">
      <alignment/>
      <protection/>
    </xf>
    <xf numFmtId="179" fontId="5" fillId="0" borderId="29" xfId="60" applyNumberFormat="1" applyBorder="1">
      <alignment/>
      <protection/>
    </xf>
    <xf numFmtId="177" fontId="5" fillId="0" borderId="27" xfId="60" applyNumberFormat="1" applyBorder="1">
      <alignment/>
      <protection/>
    </xf>
    <xf numFmtId="179" fontId="5" fillId="0" borderId="25" xfId="60" applyNumberFormat="1" applyBorder="1">
      <alignment/>
      <protection/>
    </xf>
    <xf numFmtId="179" fontId="5" fillId="0" borderId="23" xfId="60" applyNumberFormat="1" applyBorder="1">
      <alignment/>
      <protection/>
    </xf>
    <xf numFmtId="177" fontId="6" fillId="0" borderId="0" xfId="60" applyNumberFormat="1" applyFont="1" applyBorder="1">
      <alignment/>
      <protection/>
    </xf>
    <xf numFmtId="178" fontId="5" fillId="0" borderId="23" xfId="60" applyNumberFormat="1" applyBorder="1">
      <alignment/>
      <protection/>
    </xf>
    <xf numFmtId="178" fontId="5" fillId="0" borderId="19" xfId="60" applyNumberFormat="1" applyBorder="1">
      <alignment/>
      <protection/>
    </xf>
    <xf numFmtId="177" fontId="5" fillId="0" borderId="19" xfId="60" applyNumberFormat="1" applyBorder="1">
      <alignment/>
      <protection/>
    </xf>
    <xf numFmtId="178" fontId="5" fillId="0" borderId="21" xfId="60" applyNumberFormat="1" applyBorder="1">
      <alignment/>
      <protection/>
    </xf>
    <xf numFmtId="177" fontId="6" fillId="0" borderId="17" xfId="60" applyNumberFormat="1" applyFont="1" applyBorder="1">
      <alignment/>
      <protection/>
    </xf>
    <xf numFmtId="178" fontId="6" fillId="0" borderId="16" xfId="60" applyNumberFormat="1" applyFont="1" applyBorder="1">
      <alignment/>
      <protection/>
    </xf>
    <xf numFmtId="178" fontId="6" fillId="0" borderId="14" xfId="60" applyNumberFormat="1" applyFont="1" applyBorder="1">
      <alignment/>
      <protection/>
    </xf>
    <xf numFmtId="178" fontId="6" fillId="0" borderId="12" xfId="60" applyNumberFormat="1" applyFont="1" applyBorder="1">
      <alignment/>
      <protection/>
    </xf>
    <xf numFmtId="176" fontId="5" fillId="0" borderId="10" xfId="60" applyNumberFormat="1" applyFont="1" applyBorder="1">
      <alignment/>
      <protection/>
    </xf>
    <xf numFmtId="176" fontId="5" fillId="0" borderId="0" xfId="60" applyNumberFormat="1" applyFont="1" applyBorder="1">
      <alignment/>
      <protection/>
    </xf>
    <xf numFmtId="177" fontId="7" fillId="33" borderId="49" xfId="60" applyNumberFormat="1" applyFont="1" applyFill="1" applyBorder="1" applyAlignment="1">
      <alignment horizontal="center"/>
      <protection/>
    </xf>
    <xf numFmtId="177" fontId="5" fillId="33" borderId="41" xfId="60" applyNumberFormat="1" applyFill="1" applyBorder="1" applyAlignment="1">
      <alignment horizontal="center"/>
      <protection/>
    </xf>
    <xf numFmtId="177" fontId="5" fillId="33" borderId="47" xfId="60" applyNumberFormat="1" applyFill="1" applyBorder="1" applyAlignment="1">
      <alignment horizontal="center"/>
      <protection/>
    </xf>
    <xf numFmtId="177" fontId="5" fillId="33" borderId="45" xfId="60" applyNumberFormat="1" applyFill="1" applyBorder="1">
      <alignment/>
      <protection/>
    </xf>
    <xf numFmtId="177" fontId="5" fillId="33" borderId="42" xfId="60" applyNumberFormat="1" applyFill="1" applyBorder="1">
      <alignment/>
      <protection/>
    </xf>
    <xf numFmtId="177" fontId="5" fillId="33" borderId="48" xfId="60" applyNumberFormat="1" applyFill="1" applyBorder="1">
      <alignment/>
      <protection/>
    </xf>
    <xf numFmtId="177" fontId="5" fillId="33" borderId="47" xfId="60" applyNumberFormat="1" applyFill="1" applyBorder="1">
      <alignment/>
      <protection/>
    </xf>
    <xf numFmtId="177" fontId="5" fillId="33" borderId="43" xfId="60" applyNumberFormat="1" applyFill="1" applyBorder="1">
      <alignment/>
      <protection/>
    </xf>
    <xf numFmtId="177" fontId="6" fillId="33" borderId="42" xfId="60" applyNumberFormat="1" applyFont="1" applyFill="1" applyBorder="1">
      <alignment/>
      <protection/>
    </xf>
    <xf numFmtId="177" fontId="6" fillId="33" borderId="41" xfId="60" applyNumberFormat="1" applyFont="1" applyFill="1" applyBorder="1">
      <alignment/>
      <protection/>
    </xf>
    <xf numFmtId="177" fontId="6" fillId="33" borderId="40" xfId="60" applyNumberFormat="1" applyFont="1" applyFill="1" applyBorder="1">
      <alignment/>
      <protection/>
    </xf>
    <xf numFmtId="176" fontId="48" fillId="0" borderId="0" xfId="60" applyNumberFormat="1" applyFont="1">
      <alignment/>
      <protection/>
    </xf>
    <xf numFmtId="177" fontId="6" fillId="0" borderId="22" xfId="60" applyNumberFormat="1" applyFont="1" applyBorder="1" applyAlignment="1">
      <alignment horizontal="center"/>
      <protection/>
    </xf>
    <xf numFmtId="178" fontId="5" fillId="0" borderId="16" xfId="60" applyNumberFormat="1" applyBorder="1">
      <alignment/>
      <protection/>
    </xf>
    <xf numFmtId="176" fontId="5" fillId="0" borderId="0" xfId="60" applyNumberFormat="1" applyFont="1">
      <alignment/>
      <protection/>
    </xf>
    <xf numFmtId="176" fontId="6" fillId="0" borderId="0" xfId="60" applyNumberFormat="1" applyFont="1">
      <alignment/>
      <protection/>
    </xf>
    <xf numFmtId="177" fontId="13" fillId="0" borderId="0" xfId="60" applyNumberFormat="1" applyFont="1" applyBorder="1">
      <alignment/>
      <protection/>
    </xf>
    <xf numFmtId="177" fontId="6" fillId="0" borderId="45" xfId="60" applyNumberFormat="1" applyFont="1" applyBorder="1" applyAlignment="1">
      <alignment horizontal="center"/>
      <protection/>
    </xf>
    <xf numFmtId="177" fontId="5" fillId="0" borderId="10" xfId="61" applyNumberFormat="1" applyFont="1" applyBorder="1">
      <alignment/>
      <protection/>
    </xf>
    <xf numFmtId="0" fontId="49" fillId="0" borderId="0" xfId="0" applyFont="1" applyAlignment="1">
      <alignment horizontal="center" vertical="center"/>
    </xf>
    <xf numFmtId="176" fontId="8" fillId="33" borderId="39" xfId="60" applyNumberFormat="1" applyFont="1" applyFill="1" applyBorder="1" applyAlignment="1">
      <alignment horizontal="center"/>
      <protection/>
    </xf>
    <xf numFmtId="176" fontId="8" fillId="33" borderId="11" xfId="60" applyNumberFormat="1" applyFont="1" applyFill="1" applyBorder="1" applyAlignment="1">
      <alignment horizontal="center"/>
      <protection/>
    </xf>
    <xf numFmtId="176" fontId="8" fillId="33" borderId="37" xfId="60" applyNumberFormat="1" applyFont="1" applyFill="1" applyBorder="1" applyAlignment="1">
      <alignment horizontal="center"/>
      <protection/>
    </xf>
    <xf numFmtId="177" fontId="5" fillId="0" borderId="32" xfId="61" applyNumberFormat="1" applyBorder="1" applyAlignment="1">
      <alignment horizontal="center"/>
      <protection/>
    </xf>
    <xf numFmtId="177" fontId="5" fillId="0" borderId="35" xfId="61" applyNumberFormat="1" applyBorder="1" applyAlignment="1">
      <alignment horizontal="center"/>
      <protection/>
    </xf>
    <xf numFmtId="177" fontId="5" fillId="0" borderId="15" xfId="61" applyNumberFormat="1" applyBorder="1" applyAlignment="1">
      <alignment horizontal="center"/>
      <protection/>
    </xf>
    <xf numFmtId="177" fontId="5" fillId="0" borderId="14" xfId="61" applyNumberFormat="1" applyBorder="1" applyAlignment="1">
      <alignment horizontal="center"/>
      <protection/>
    </xf>
    <xf numFmtId="177" fontId="5" fillId="0" borderId="15" xfId="61" applyNumberFormat="1" applyFont="1" applyBorder="1" applyAlignment="1">
      <alignment horizontal="center"/>
      <protection/>
    </xf>
    <xf numFmtId="177" fontId="7" fillId="0" borderId="32" xfId="60" applyNumberFormat="1" applyFont="1" applyBorder="1" applyAlignment="1">
      <alignment horizontal="center"/>
      <protection/>
    </xf>
    <xf numFmtId="177" fontId="5" fillId="0" borderId="35" xfId="60" applyNumberFormat="1" applyBorder="1" applyAlignment="1">
      <alignment horizontal="center"/>
      <protection/>
    </xf>
    <xf numFmtId="177" fontId="5" fillId="0" borderId="32" xfId="60" applyNumberFormat="1" applyBorder="1" applyAlignment="1">
      <alignment horizontal="center"/>
      <protection/>
    </xf>
    <xf numFmtId="177" fontId="5" fillId="0" borderId="15" xfId="60" applyNumberFormat="1" applyBorder="1" applyAlignment="1">
      <alignment horizontal="center"/>
      <protection/>
    </xf>
    <xf numFmtId="177" fontId="5" fillId="0" borderId="14" xfId="60" applyNumberFormat="1" applyBorder="1" applyAlignment="1">
      <alignment horizontal="center"/>
      <protection/>
    </xf>
    <xf numFmtId="177" fontId="5" fillId="0" borderId="32" xfId="60" applyNumberFormat="1" applyFont="1" applyBorder="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171450</xdr:rowOff>
    </xdr:from>
    <xdr:to>
      <xdr:col>15</xdr:col>
      <xdr:colOff>0</xdr:colOff>
      <xdr:row>9</xdr:row>
      <xdr:rowOff>123825</xdr:rowOff>
    </xdr:to>
    <xdr:sp>
      <xdr:nvSpPr>
        <xdr:cNvPr id="1" name="正方形/長方形 1"/>
        <xdr:cNvSpPr>
          <a:spLocks/>
        </xdr:cNvSpPr>
      </xdr:nvSpPr>
      <xdr:spPr>
        <a:xfrm>
          <a:off x="971550" y="1409700"/>
          <a:ext cx="8172450" cy="571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15</xdr:row>
      <xdr:rowOff>152400</xdr:rowOff>
    </xdr:from>
    <xdr:to>
      <xdr:col>14</xdr:col>
      <xdr:colOff>600075</xdr:colOff>
      <xdr:row>18</xdr:row>
      <xdr:rowOff>104775</xdr:rowOff>
    </xdr:to>
    <xdr:sp>
      <xdr:nvSpPr>
        <xdr:cNvPr id="2" name="正方形/長方形 2"/>
        <xdr:cNvSpPr>
          <a:spLocks/>
        </xdr:cNvSpPr>
      </xdr:nvSpPr>
      <xdr:spPr>
        <a:xfrm>
          <a:off x="981075" y="3248025"/>
          <a:ext cx="8153400" cy="571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24</xdr:row>
      <xdr:rowOff>152400</xdr:rowOff>
    </xdr:from>
    <xdr:to>
      <xdr:col>15</xdr:col>
      <xdr:colOff>9525</xdr:colOff>
      <xdr:row>27</xdr:row>
      <xdr:rowOff>104775</xdr:rowOff>
    </xdr:to>
    <xdr:sp>
      <xdr:nvSpPr>
        <xdr:cNvPr id="3" name="正方形/長方形 3"/>
        <xdr:cNvSpPr>
          <a:spLocks/>
        </xdr:cNvSpPr>
      </xdr:nvSpPr>
      <xdr:spPr>
        <a:xfrm>
          <a:off x="981075" y="5057775"/>
          <a:ext cx="8172450" cy="571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4:M37"/>
  <sheetViews>
    <sheetView zoomScalePageLayoutView="0" workbookViewId="0" topLeftCell="B4">
      <selection activeCell="R9" sqref="R9"/>
    </sheetView>
  </sheetViews>
  <sheetFormatPr defaultColWidth="9.140625" defaultRowHeight="15"/>
  <sheetData>
    <row r="4" spans="3:13" ht="22.5">
      <c r="C4" s="150" t="s">
        <v>1</v>
      </c>
      <c r="D4" s="150"/>
      <c r="E4" s="150"/>
      <c r="F4" s="150"/>
      <c r="G4" s="150"/>
      <c r="H4" s="150"/>
      <c r="I4" s="150"/>
      <c r="J4" s="150"/>
      <c r="K4" s="150"/>
      <c r="L4" s="150"/>
      <c r="M4" s="150"/>
    </row>
    <row r="9" ht="18.75">
      <c r="C9" s="1" t="s">
        <v>0</v>
      </c>
    </row>
    <row r="12" ht="18.75">
      <c r="C12" s="1" t="s">
        <v>191</v>
      </c>
    </row>
    <row r="13" ht="18.75">
      <c r="C13" s="1" t="s">
        <v>70</v>
      </c>
    </row>
    <row r="18" ht="18.75">
      <c r="C18" s="1" t="s">
        <v>187</v>
      </c>
    </row>
    <row r="21" ht="18.75">
      <c r="C21" s="1" t="s">
        <v>192</v>
      </c>
    </row>
    <row r="27" ht="18.75">
      <c r="C27" s="1" t="s">
        <v>118</v>
      </c>
    </row>
    <row r="30" ht="18.75">
      <c r="C30" s="1" t="s">
        <v>193</v>
      </c>
    </row>
    <row r="34" spans="8:9" ht="13.5">
      <c r="H34" t="s">
        <v>5</v>
      </c>
      <c r="I34" t="s">
        <v>6</v>
      </c>
    </row>
    <row r="35" ht="13.5">
      <c r="I35" t="s">
        <v>7</v>
      </c>
    </row>
    <row r="37" ht="13.5">
      <c r="H37" t="s">
        <v>71</v>
      </c>
    </row>
  </sheetData>
  <sheetProtection/>
  <mergeCells count="1">
    <mergeCell ref="C4:M4"/>
  </mergeCells>
  <printOptions/>
  <pageMargins left="0.3937007874015748" right="0.1968503937007874" top="0.3937007874015748" bottom="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N44"/>
  <sheetViews>
    <sheetView zoomScalePageLayoutView="0" workbookViewId="0" topLeftCell="A22">
      <selection activeCell="D4" sqref="D4"/>
    </sheetView>
  </sheetViews>
  <sheetFormatPr defaultColWidth="9.140625" defaultRowHeight="15"/>
  <cols>
    <col min="1" max="1" width="3.57421875" style="3" customWidth="1"/>
    <col min="2" max="2" width="1.57421875" style="3" customWidth="1"/>
    <col min="3" max="6" width="9.00390625" style="3" customWidth="1"/>
    <col min="7" max="7" width="9.00390625" style="5" customWidth="1"/>
    <col min="8" max="8" width="2.421875" style="3" customWidth="1"/>
    <col min="9" max="9" width="1.57421875" style="3" customWidth="1"/>
    <col min="10" max="13" width="9.00390625" style="3" customWidth="1"/>
    <col min="14" max="14" width="9.00390625" style="5" customWidth="1"/>
    <col min="15" max="16384" width="9.00390625" style="3" customWidth="1"/>
  </cols>
  <sheetData>
    <row r="2" spans="1:5" ht="14.25">
      <c r="A2" s="4" t="s">
        <v>4</v>
      </c>
      <c r="B2" s="2"/>
      <c r="C2" s="2"/>
      <c r="D2" s="2"/>
      <c r="E2" s="2"/>
    </row>
    <row r="3" ht="13.5">
      <c r="E3" s="54" t="s">
        <v>21</v>
      </c>
    </row>
    <row r="4" ht="13.5">
      <c r="E4" s="146" t="s">
        <v>156</v>
      </c>
    </row>
    <row r="7" ht="13.5">
      <c r="N7" s="6" t="s">
        <v>22</v>
      </c>
    </row>
    <row r="8" spans="2:14" ht="14.25">
      <c r="B8" s="151" t="s">
        <v>8</v>
      </c>
      <c r="C8" s="152"/>
      <c r="D8" s="152"/>
      <c r="E8" s="152"/>
      <c r="F8" s="152"/>
      <c r="G8" s="153"/>
      <c r="I8" s="151" t="s">
        <v>15</v>
      </c>
      <c r="J8" s="152"/>
      <c r="K8" s="152"/>
      <c r="L8" s="152"/>
      <c r="M8" s="152"/>
      <c r="N8" s="153"/>
    </row>
    <row r="9" spans="2:14" ht="13.5">
      <c r="B9" s="55"/>
      <c r="C9" s="7"/>
      <c r="D9" s="7"/>
      <c r="E9" s="7"/>
      <c r="F9" s="7"/>
      <c r="G9" s="52"/>
      <c r="I9" s="55"/>
      <c r="J9" s="7"/>
      <c r="K9" s="7"/>
      <c r="L9" s="7"/>
      <c r="M9" s="7"/>
      <c r="N9" s="52"/>
    </row>
    <row r="10" spans="2:14" ht="13.5">
      <c r="B10" s="55"/>
      <c r="C10" s="7" t="s">
        <v>11</v>
      </c>
      <c r="D10" s="7"/>
      <c r="E10" s="7"/>
      <c r="F10" s="7">
        <v>2000</v>
      </c>
      <c r="G10" s="52" t="s">
        <v>2</v>
      </c>
      <c r="I10" s="55"/>
      <c r="J10" s="7" t="s">
        <v>17</v>
      </c>
      <c r="K10" s="7"/>
      <c r="L10" s="7"/>
      <c r="M10" s="7">
        <v>3000</v>
      </c>
      <c r="N10" s="52" t="s">
        <v>16</v>
      </c>
    </row>
    <row r="11" spans="2:14" ht="13.5">
      <c r="B11" s="55"/>
      <c r="C11" s="7"/>
      <c r="D11" s="7" t="s">
        <v>23</v>
      </c>
      <c r="E11" s="7"/>
      <c r="F11" s="7"/>
      <c r="G11" s="52"/>
      <c r="I11" s="55"/>
      <c r="J11" s="7"/>
      <c r="K11" s="7"/>
      <c r="L11" s="7"/>
      <c r="M11" s="7"/>
      <c r="N11" s="52"/>
    </row>
    <row r="12" spans="2:14" ht="13.5">
      <c r="B12" s="55"/>
      <c r="C12" s="7"/>
      <c r="D12" s="7"/>
      <c r="E12" s="7"/>
      <c r="F12" s="7"/>
      <c r="G12" s="52"/>
      <c r="I12" s="55"/>
      <c r="J12" s="7"/>
      <c r="K12" s="7"/>
      <c r="L12" s="7"/>
      <c r="M12" s="7"/>
      <c r="N12" s="52"/>
    </row>
    <row r="13" spans="2:14" ht="13.5">
      <c r="B13" s="55"/>
      <c r="C13" s="7"/>
      <c r="D13" s="7"/>
      <c r="E13" s="7"/>
      <c r="F13" s="7"/>
      <c r="G13" s="52"/>
      <c r="I13" s="55"/>
      <c r="J13" s="7"/>
      <c r="K13" s="7"/>
      <c r="L13" s="7"/>
      <c r="M13" s="7"/>
      <c r="N13" s="52"/>
    </row>
    <row r="14" spans="2:14" ht="13.5">
      <c r="B14" s="55"/>
      <c r="C14" s="7" t="s">
        <v>9</v>
      </c>
      <c r="D14" s="7"/>
      <c r="E14" s="7"/>
      <c r="F14" s="7">
        <v>300</v>
      </c>
      <c r="G14" s="52" t="s">
        <v>2</v>
      </c>
      <c r="I14" s="55"/>
      <c r="J14" s="7" t="s">
        <v>18</v>
      </c>
      <c r="K14" s="7"/>
      <c r="L14" s="7"/>
      <c r="M14" s="7">
        <v>1200</v>
      </c>
      <c r="N14" s="52" t="s">
        <v>16</v>
      </c>
    </row>
    <row r="15" spans="2:14" ht="13.5">
      <c r="B15" s="55"/>
      <c r="C15" s="7"/>
      <c r="D15" s="7"/>
      <c r="E15" s="7"/>
      <c r="F15" s="7"/>
      <c r="G15" s="52"/>
      <c r="I15" s="55"/>
      <c r="J15" s="7"/>
      <c r="K15" s="7"/>
      <c r="L15" s="7"/>
      <c r="M15" s="7"/>
      <c r="N15" s="52"/>
    </row>
    <row r="16" spans="2:14" ht="13.5">
      <c r="B16" s="55"/>
      <c r="C16" s="7"/>
      <c r="D16" s="7"/>
      <c r="E16" s="7"/>
      <c r="F16" s="7"/>
      <c r="G16" s="52"/>
      <c r="I16" s="55"/>
      <c r="J16" s="7"/>
      <c r="K16" s="7"/>
      <c r="L16" s="7"/>
      <c r="M16" s="7"/>
      <c r="N16" s="52"/>
    </row>
    <row r="17" spans="2:14" ht="13.5">
      <c r="B17" s="55"/>
      <c r="C17" s="7"/>
      <c r="D17" s="7"/>
      <c r="E17" s="7"/>
      <c r="F17" s="7"/>
      <c r="G17" s="52"/>
      <c r="I17" s="55"/>
      <c r="J17" s="7"/>
      <c r="K17" s="7"/>
      <c r="L17" s="7"/>
      <c r="M17" s="7"/>
      <c r="N17" s="52"/>
    </row>
    <row r="18" spans="2:14" ht="13.5">
      <c r="B18" s="55"/>
      <c r="C18" s="7" t="s">
        <v>10</v>
      </c>
      <c r="D18" s="7"/>
      <c r="E18" s="7"/>
      <c r="F18" s="7">
        <v>800</v>
      </c>
      <c r="G18" s="52" t="s">
        <v>2</v>
      </c>
      <c r="I18" s="55"/>
      <c r="J18" s="7"/>
      <c r="K18" s="7"/>
      <c r="L18" s="7"/>
      <c r="M18" s="7"/>
      <c r="N18" s="52"/>
    </row>
    <row r="19" spans="2:14" ht="13.5">
      <c r="B19" s="55"/>
      <c r="C19" s="7"/>
      <c r="D19" s="7" t="s">
        <v>12</v>
      </c>
      <c r="E19" s="7"/>
      <c r="F19" s="7"/>
      <c r="G19" s="52"/>
      <c r="I19" s="55"/>
      <c r="J19" s="7"/>
      <c r="K19" s="7"/>
      <c r="L19" s="7"/>
      <c r="M19" s="7"/>
      <c r="N19" s="52"/>
    </row>
    <row r="20" spans="2:14" ht="13.5">
      <c r="B20" s="55"/>
      <c r="C20" s="7"/>
      <c r="D20" s="7"/>
      <c r="E20" s="7"/>
      <c r="F20" s="7"/>
      <c r="G20" s="52"/>
      <c r="I20" s="55"/>
      <c r="J20" s="7"/>
      <c r="K20" s="7"/>
      <c r="L20" s="7"/>
      <c r="M20" s="7"/>
      <c r="N20" s="52"/>
    </row>
    <row r="21" spans="2:14" ht="13.5">
      <c r="B21" s="55"/>
      <c r="C21" s="130" t="s">
        <v>153</v>
      </c>
      <c r="D21" s="7"/>
      <c r="E21" s="7"/>
      <c r="F21" s="7">
        <v>300</v>
      </c>
      <c r="G21" s="52" t="s">
        <v>2</v>
      </c>
      <c r="I21" s="55"/>
      <c r="J21" s="7"/>
      <c r="K21" s="7"/>
      <c r="L21" s="7"/>
      <c r="M21" s="7"/>
      <c r="N21" s="52"/>
    </row>
    <row r="22" spans="2:14" ht="13.5">
      <c r="B22" s="55"/>
      <c r="C22" s="130" t="s">
        <v>154</v>
      </c>
      <c r="D22" s="7"/>
      <c r="E22" s="7"/>
      <c r="F22" s="7">
        <v>200</v>
      </c>
      <c r="G22" s="52" t="s">
        <v>2</v>
      </c>
      <c r="I22" s="55"/>
      <c r="J22" s="7"/>
      <c r="K22" s="7"/>
      <c r="L22" s="7"/>
      <c r="M22" s="7"/>
      <c r="N22" s="52"/>
    </row>
    <row r="23" spans="2:14" ht="13.5">
      <c r="B23" s="55"/>
      <c r="C23" s="7"/>
      <c r="D23" s="7"/>
      <c r="E23" s="7"/>
      <c r="F23" s="7"/>
      <c r="G23" s="52"/>
      <c r="I23" s="55"/>
      <c r="J23" s="7"/>
      <c r="K23" s="7"/>
      <c r="L23" s="7"/>
      <c r="M23" s="7"/>
      <c r="N23" s="52"/>
    </row>
    <row r="24" spans="2:14" ht="13.5">
      <c r="B24" s="55"/>
      <c r="C24" s="7"/>
      <c r="D24" s="7"/>
      <c r="E24" s="7"/>
      <c r="F24" s="7"/>
      <c r="G24" s="52"/>
      <c r="I24" s="55"/>
      <c r="J24" s="7"/>
      <c r="K24" s="7"/>
      <c r="L24" s="7"/>
      <c r="M24" s="7"/>
      <c r="N24" s="52"/>
    </row>
    <row r="25" spans="2:14" ht="13.5">
      <c r="B25" s="55"/>
      <c r="C25" s="7"/>
      <c r="D25" s="7"/>
      <c r="E25" s="7"/>
      <c r="F25" s="7"/>
      <c r="G25" s="52"/>
      <c r="I25" s="55"/>
      <c r="J25" s="7"/>
      <c r="K25" s="7"/>
      <c r="L25" s="7"/>
      <c r="M25" s="7"/>
      <c r="N25" s="52"/>
    </row>
    <row r="26" spans="2:14" ht="13.5">
      <c r="B26" s="55"/>
      <c r="C26" s="7"/>
      <c r="D26" s="7"/>
      <c r="E26" s="7"/>
      <c r="F26" s="7"/>
      <c r="G26" s="52"/>
      <c r="I26" s="55"/>
      <c r="J26" s="7"/>
      <c r="K26" s="7"/>
      <c r="L26" s="7"/>
      <c r="M26" s="7"/>
      <c r="N26" s="52"/>
    </row>
    <row r="27" spans="2:14" ht="13.5">
      <c r="B27" s="55"/>
      <c r="C27" s="7"/>
      <c r="D27" s="7"/>
      <c r="E27" s="7"/>
      <c r="F27" s="7"/>
      <c r="G27" s="52"/>
      <c r="I27" s="55"/>
      <c r="J27" s="7"/>
      <c r="K27" s="7"/>
      <c r="L27" s="7"/>
      <c r="M27" s="7"/>
      <c r="N27" s="52"/>
    </row>
    <row r="28" spans="2:14" ht="13.5">
      <c r="B28" s="55"/>
      <c r="C28" s="7" t="s">
        <v>19</v>
      </c>
      <c r="D28" s="7"/>
      <c r="E28" s="7"/>
      <c r="F28" s="7">
        <v>300</v>
      </c>
      <c r="G28" s="52" t="s">
        <v>2</v>
      </c>
      <c r="I28" s="55"/>
      <c r="J28" s="7"/>
      <c r="K28" s="7"/>
      <c r="L28" s="7"/>
      <c r="M28" s="7"/>
      <c r="N28" s="52"/>
    </row>
    <row r="29" spans="2:14" ht="13.5">
      <c r="B29" s="55"/>
      <c r="C29" s="7"/>
      <c r="D29" s="7"/>
      <c r="E29" s="7"/>
      <c r="F29" s="7"/>
      <c r="G29" s="52"/>
      <c r="I29" s="55"/>
      <c r="J29" s="7"/>
      <c r="K29" s="7"/>
      <c r="L29" s="7"/>
      <c r="M29" s="7"/>
      <c r="N29" s="52"/>
    </row>
    <row r="30" spans="2:14" ht="13.5">
      <c r="B30" s="55"/>
      <c r="C30" s="7"/>
      <c r="D30" s="7"/>
      <c r="E30" s="7"/>
      <c r="F30" s="7"/>
      <c r="G30" s="52"/>
      <c r="I30" s="55"/>
      <c r="J30" s="7"/>
      <c r="K30" s="7"/>
      <c r="L30" s="7"/>
      <c r="M30" s="7"/>
      <c r="N30" s="52"/>
    </row>
    <row r="31" spans="2:14" ht="13.5">
      <c r="B31" s="55"/>
      <c r="C31" s="7"/>
      <c r="D31" s="7"/>
      <c r="E31" s="7"/>
      <c r="F31" s="7"/>
      <c r="G31" s="52"/>
      <c r="I31" s="55"/>
      <c r="J31" s="7"/>
      <c r="K31" s="7"/>
      <c r="L31" s="7"/>
      <c r="M31" s="7"/>
      <c r="N31" s="52"/>
    </row>
    <row r="32" spans="2:14" ht="13.5">
      <c r="B32" s="55"/>
      <c r="C32" s="7" t="s">
        <v>20</v>
      </c>
      <c r="D32" s="7"/>
      <c r="E32" s="7"/>
      <c r="F32" s="7">
        <v>300</v>
      </c>
      <c r="G32" s="52" t="s">
        <v>2</v>
      </c>
      <c r="I32" s="55"/>
      <c r="J32" s="7"/>
      <c r="K32" s="7"/>
      <c r="L32" s="7"/>
      <c r="M32" s="7"/>
      <c r="N32" s="52"/>
    </row>
    <row r="33" spans="2:14" ht="13.5">
      <c r="B33" s="55"/>
      <c r="D33" s="7" t="s">
        <v>24</v>
      </c>
      <c r="E33" s="7"/>
      <c r="F33" s="7"/>
      <c r="G33" s="52"/>
      <c r="I33" s="55"/>
      <c r="J33" s="7"/>
      <c r="K33" s="7"/>
      <c r="L33" s="7"/>
      <c r="M33" s="7"/>
      <c r="N33" s="52"/>
    </row>
    <row r="34" spans="2:14" ht="13.5">
      <c r="B34" s="55"/>
      <c r="C34" s="7"/>
      <c r="D34" s="7"/>
      <c r="E34" s="7"/>
      <c r="F34" s="7"/>
      <c r="G34" s="52"/>
      <c r="I34" s="55"/>
      <c r="J34" s="7"/>
      <c r="K34" s="7"/>
      <c r="L34" s="7"/>
      <c r="M34" s="7"/>
      <c r="N34" s="52"/>
    </row>
    <row r="35" spans="2:14" ht="13.5">
      <c r="B35" s="55"/>
      <c r="C35" s="7"/>
      <c r="D35" s="7"/>
      <c r="E35" s="7"/>
      <c r="F35" s="7"/>
      <c r="G35" s="52"/>
      <c r="I35" s="55"/>
      <c r="J35" s="7"/>
      <c r="K35" s="7"/>
      <c r="L35" s="7"/>
      <c r="M35" s="7"/>
      <c r="N35" s="52"/>
    </row>
    <row r="36" spans="2:14" ht="14.25">
      <c r="B36" s="56"/>
      <c r="C36" s="57"/>
      <c r="D36" s="8" t="s">
        <v>3</v>
      </c>
      <c r="E36" s="57"/>
      <c r="F36" s="57">
        <f>SUM(F10:F35)</f>
        <v>4200</v>
      </c>
      <c r="G36" s="53" t="s">
        <v>2</v>
      </c>
      <c r="I36" s="56"/>
      <c r="J36" s="57"/>
      <c r="K36" s="8" t="s">
        <v>3</v>
      </c>
      <c r="L36" s="57"/>
      <c r="M36" s="57">
        <f>SUM(M10:M35)</f>
        <v>4200</v>
      </c>
      <c r="N36" s="53" t="s">
        <v>16</v>
      </c>
    </row>
    <row r="41" ht="13.5">
      <c r="C41" s="3" t="s">
        <v>13</v>
      </c>
    </row>
    <row r="42" ht="13.5">
      <c r="C42" s="3" t="s">
        <v>14</v>
      </c>
    </row>
    <row r="44" ht="18.75">
      <c r="J44" s="9" t="s">
        <v>25</v>
      </c>
    </row>
  </sheetData>
  <sheetProtection/>
  <mergeCells count="2">
    <mergeCell ref="I8:N8"/>
    <mergeCell ref="B8:G8"/>
  </mergeCells>
  <printOptions/>
  <pageMargins left="0.3937007874015748" right="0.1968503937007874"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1"/>
  <sheetViews>
    <sheetView zoomScalePageLayoutView="0" workbookViewId="0" topLeftCell="A1">
      <selection activeCell="L6" activeCellId="2" sqref="H6:I6 J6:K6 L6:M6"/>
    </sheetView>
  </sheetViews>
  <sheetFormatPr defaultColWidth="9.140625" defaultRowHeight="15" customHeight="1"/>
  <cols>
    <col min="1" max="1" width="1.7109375" style="10" customWidth="1"/>
    <col min="2" max="2" width="2.00390625" style="10" customWidth="1"/>
    <col min="3" max="3" width="14.57421875" style="10" customWidth="1"/>
    <col min="4" max="4" width="12.57421875" style="10" customWidth="1"/>
    <col min="5" max="5" width="8.421875" style="11" customWidth="1"/>
    <col min="6" max="6" width="12.57421875" style="10" customWidth="1"/>
    <col min="7" max="7" width="8.421875" style="10" customWidth="1"/>
    <col min="8" max="8" width="12.57421875" style="10" customWidth="1"/>
    <col min="9" max="9" width="8.421875" style="10" customWidth="1"/>
    <col min="10" max="10" width="12.57421875" style="10" customWidth="1"/>
    <col min="11" max="11" width="8.421875" style="10" customWidth="1"/>
    <col min="12" max="12" width="12.57421875" style="10" customWidth="1"/>
    <col min="13" max="13" width="8.421875" style="10" customWidth="1"/>
    <col min="14" max="16384" width="9.00390625" style="10" customWidth="1"/>
  </cols>
  <sheetData>
    <row r="1" spans="3:6" ht="15" customHeight="1">
      <c r="C1" s="149" t="s">
        <v>184</v>
      </c>
      <c r="D1" s="13"/>
      <c r="E1" s="48"/>
      <c r="F1" s="13"/>
    </row>
    <row r="2" spans="3:9" ht="15" customHeight="1">
      <c r="C2" s="17"/>
      <c r="D2" s="17"/>
      <c r="E2" s="47"/>
      <c r="F2" s="17"/>
      <c r="I2" s="51" t="s">
        <v>58</v>
      </c>
    </row>
    <row r="3" spans="3:6" ht="15" customHeight="1">
      <c r="C3" s="17"/>
      <c r="D3" s="17"/>
      <c r="E3" s="47"/>
      <c r="F3" s="17"/>
    </row>
    <row r="4" ht="15" customHeight="1">
      <c r="P4" s="10" t="s">
        <v>56</v>
      </c>
    </row>
    <row r="5" spans="1:16" ht="15" customHeight="1">
      <c r="A5" s="42"/>
      <c r="B5" s="41"/>
      <c r="C5" s="41"/>
      <c r="D5" s="154" t="s">
        <v>55</v>
      </c>
      <c r="E5" s="155"/>
      <c r="F5" s="154" t="s">
        <v>54</v>
      </c>
      <c r="G5" s="155"/>
      <c r="H5" s="154" t="s">
        <v>53</v>
      </c>
      <c r="I5" s="155"/>
      <c r="J5" s="154" t="s">
        <v>52</v>
      </c>
      <c r="K5" s="155"/>
      <c r="L5" s="154" t="s">
        <v>51</v>
      </c>
      <c r="M5" s="155"/>
      <c r="N5" s="41"/>
      <c r="O5" s="41"/>
      <c r="P5" s="46"/>
    </row>
    <row r="6" spans="1:16" ht="15" customHeight="1">
      <c r="A6" s="19"/>
      <c r="B6" s="17"/>
      <c r="C6" s="17"/>
      <c r="D6" s="156" t="s">
        <v>64</v>
      </c>
      <c r="E6" s="157"/>
      <c r="F6" s="158" t="s">
        <v>195</v>
      </c>
      <c r="G6" s="157"/>
      <c r="H6" s="158" t="s">
        <v>195</v>
      </c>
      <c r="I6" s="157"/>
      <c r="J6" s="158" t="s">
        <v>195</v>
      </c>
      <c r="K6" s="157"/>
      <c r="L6" s="158" t="s">
        <v>195</v>
      </c>
      <c r="M6" s="157"/>
      <c r="N6" s="17"/>
      <c r="O6" s="17"/>
      <c r="P6" s="16"/>
    </row>
    <row r="7" spans="1:16" ht="15" customHeight="1">
      <c r="A7" s="19"/>
      <c r="B7" s="17"/>
      <c r="C7" s="17"/>
      <c r="D7" s="45"/>
      <c r="E7" s="44"/>
      <c r="F7" s="45"/>
      <c r="G7" s="44"/>
      <c r="H7" s="45"/>
      <c r="I7" s="44"/>
      <c r="J7" s="45"/>
      <c r="K7" s="44"/>
      <c r="L7" s="45"/>
      <c r="M7" s="44"/>
      <c r="N7" s="17"/>
      <c r="O7" s="17"/>
      <c r="P7" s="16"/>
    </row>
    <row r="8" spans="1:16" ht="15" customHeight="1">
      <c r="A8" s="23"/>
      <c r="B8" s="21" t="s">
        <v>50</v>
      </c>
      <c r="C8" s="21"/>
      <c r="D8" s="27">
        <f>SUM(D9:D10)</f>
        <v>5860</v>
      </c>
      <c r="E8" s="36">
        <v>1</v>
      </c>
      <c r="F8" s="27">
        <f>SUM(F9:F10)</f>
        <v>16240</v>
      </c>
      <c r="G8" s="36">
        <v>1</v>
      </c>
      <c r="H8" s="27">
        <f>SUM(H9:H10)</f>
        <v>21560</v>
      </c>
      <c r="I8" s="36">
        <v>1</v>
      </c>
      <c r="J8" s="27">
        <f>SUM(J9:J10)</f>
        <v>29400</v>
      </c>
      <c r="K8" s="36">
        <v>1</v>
      </c>
      <c r="L8" s="27">
        <f>SUM(L9:L10)</f>
        <v>32000</v>
      </c>
      <c r="M8" s="36">
        <v>1</v>
      </c>
      <c r="N8" s="49" t="s">
        <v>59</v>
      </c>
      <c r="O8" s="21"/>
      <c r="P8" s="20"/>
    </row>
    <row r="9" spans="1:16" ht="15" customHeight="1">
      <c r="A9" s="19"/>
      <c r="B9" s="17"/>
      <c r="C9" s="38" t="s">
        <v>62</v>
      </c>
      <c r="D9" s="27">
        <v>3400</v>
      </c>
      <c r="E9" s="36">
        <f>D9/D$8</f>
        <v>0.5802047781569966</v>
      </c>
      <c r="F9" s="27">
        <v>11200</v>
      </c>
      <c r="G9" s="36">
        <f>F9/F$8</f>
        <v>0.6896551724137931</v>
      </c>
      <c r="H9" s="27">
        <v>14000</v>
      </c>
      <c r="I9" s="36">
        <f>H9/H$8</f>
        <v>0.6493506493506493</v>
      </c>
      <c r="J9" s="27">
        <v>19200</v>
      </c>
      <c r="K9" s="36">
        <f>J9/J$8</f>
        <v>0.6530612244897959</v>
      </c>
      <c r="L9" s="27">
        <v>21800</v>
      </c>
      <c r="M9" s="36">
        <f>L9/L$8</f>
        <v>0.68125</v>
      </c>
      <c r="N9" s="17"/>
      <c r="O9" s="17"/>
      <c r="P9" s="16"/>
    </row>
    <row r="10" spans="1:16" ht="15" customHeight="1">
      <c r="A10" s="19"/>
      <c r="B10" s="17"/>
      <c r="C10" s="38" t="s">
        <v>63</v>
      </c>
      <c r="D10" s="27">
        <v>2460</v>
      </c>
      <c r="E10" s="36">
        <f>D10/D$8</f>
        <v>0.4197952218430034</v>
      </c>
      <c r="F10" s="27">
        <v>5040</v>
      </c>
      <c r="G10" s="36">
        <f>F10/F$8</f>
        <v>0.3103448275862069</v>
      </c>
      <c r="H10" s="27">
        <v>7560</v>
      </c>
      <c r="I10" s="36">
        <f>H10/H$8</f>
        <v>0.35064935064935066</v>
      </c>
      <c r="J10" s="27">
        <v>10200</v>
      </c>
      <c r="K10" s="36">
        <f>J10/J$8</f>
        <v>0.3469387755102041</v>
      </c>
      <c r="L10" s="27">
        <v>10200</v>
      </c>
      <c r="M10" s="36">
        <f>L10/L$8</f>
        <v>0.31875</v>
      </c>
      <c r="N10" s="17"/>
      <c r="O10" s="17"/>
      <c r="P10" s="16"/>
    </row>
    <row r="11" spans="1:16" ht="15" customHeight="1">
      <c r="A11" s="19"/>
      <c r="B11" s="17"/>
      <c r="C11" s="38" t="s">
        <v>57</v>
      </c>
      <c r="D11" s="27">
        <v>0</v>
      </c>
      <c r="E11" s="36"/>
      <c r="F11" s="27">
        <v>0</v>
      </c>
      <c r="G11" s="36"/>
      <c r="H11" s="27">
        <v>0</v>
      </c>
      <c r="I11" s="36"/>
      <c r="J11" s="27">
        <v>0</v>
      </c>
      <c r="K11" s="36"/>
      <c r="L11" s="27">
        <v>0</v>
      </c>
      <c r="M11" s="36"/>
      <c r="N11" s="17"/>
      <c r="O11" s="17"/>
      <c r="P11" s="16"/>
    </row>
    <row r="12" spans="1:16" ht="15" customHeight="1">
      <c r="A12" s="19"/>
      <c r="B12" s="17"/>
      <c r="C12" s="43" t="s">
        <v>49</v>
      </c>
      <c r="D12" s="25"/>
      <c r="E12" s="35"/>
      <c r="F12" s="25"/>
      <c r="G12" s="35">
        <f>(F8-D8)/D8</f>
        <v>1.7713310580204777</v>
      </c>
      <c r="H12" s="25"/>
      <c r="I12" s="35">
        <f>(H8-F8)/F8</f>
        <v>0.3275862068965517</v>
      </c>
      <c r="J12" s="25"/>
      <c r="K12" s="35">
        <f>(J8-H8)/H8</f>
        <v>0.36363636363636365</v>
      </c>
      <c r="L12" s="25"/>
      <c r="M12" s="35">
        <f>(L8-J8)/J8</f>
        <v>0.08843537414965986</v>
      </c>
      <c r="N12" s="17"/>
      <c r="O12" s="17"/>
      <c r="P12" s="16"/>
    </row>
    <row r="13" spans="1:16" ht="15" customHeight="1">
      <c r="A13" s="42"/>
      <c r="B13" s="41" t="s">
        <v>48</v>
      </c>
      <c r="C13" s="41"/>
      <c r="D13" s="40">
        <f>SUM(D14:D15)</f>
        <v>3431</v>
      </c>
      <c r="E13" s="39">
        <f>D13/D$8</f>
        <v>0.5854948805460751</v>
      </c>
      <c r="F13" s="40">
        <f>SUM(F14:F15)</f>
        <v>9464</v>
      </c>
      <c r="G13" s="39">
        <f>F13/F$8</f>
        <v>0.5827586206896552</v>
      </c>
      <c r="H13" s="40">
        <f>SUM(H14:H15)</f>
        <v>12586</v>
      </c>
      <c r="I13" s="39">
        <f>H13/H$8</f>
        <v>0.5837662337662337</v>
      </c>
      <c r="J13" s="40">
        <f>SUM(J14:J15)</f>
        <v>17160</v>
      </c>
      <c r="K13" s="39">
        <f>J13/J$8</f>
        <v>0.5836734693877551</v>
      </c>
      <c r="L13" s="40">
        <f>SUM(L14:L15)</f>
        <v>18655</v>
      </c>
      <c r="M13" s="39">
        <f>L13/L$8</f>
        <v>0.58296875</v>
      </c>
      <c r="N13" s="17"/>
      <c r="O13" s="17"/>
      <c r="P13" s="16"/>
    </row>
    <row r="14" spans="1:16" ht="15" customHeight="1">
      <c r="A14" s="19"/>
      <c r="B14" s="17"/>
      <c r="C14" s="38" t="s">
        <v>62</v>
      </c>
      <c r="D14" s="27">
        <f>D9*57.5/100</f>
        <v>1955</v>
      </c>
      <c r="E14" s="36"/>
      <c r="F14" s="27">
        <f>F9*57.5/100</f>
        <v>6440</v>
      </c>
      <c r="G14" s="36"/>
      <c r="H14" s="27">
        <f>H9*57.5/100</f>
        <v>8050</v>
      </c>
      <c r="I14" s="36"/>
      <c r="J14" s="27">
        <f>J9*57.5/100</f>
        <v>11040</v>
      </c>
      <c r="K14" s="36"/>
      <c r="L14" s="27">
        <f>L9*57.5/100</f>
        <v>12535</v>
      </c>
      <c r="M14" s="36"/>
      <c r="N14" s="50" t="s">
        <v>60</v>
      </c>
      <c r="O14" s="17"/>
      <c r="P14" s="16"/>
    </row>
    <row r="15" spans="1:16" ht="15" customHeight="1">
      <c r="A15" s="19"/>
      <c r="B15" s="17"/>
      <c r="C15" s="38" t="s">
        <v>63</v>
      </c>
      <c r="D15" s="27">
        <f>D10*60/100</f>
        <v>1476</v>
      </c>
      <c r="E15" s="36"/>
      <c r="F15" s="27">
        <f>F10*60/100</f>
        <v>3024</v>
      </c>
      <c r="G15" s="36"/>
      <c r="H15" s="27">
        <f>H10*60/100</f>
        <v>4536</v>
      </c>
      <c r="I15" s="36"/>
      <c r="J15" s="27">
        <f>J10*60/100</f>
        <v>6120</v>
      </c>
      <c r="K15" s="36"/>
      <c r="L15" s="27">
        <f>L10*60/100</f>
        <v>6120</v>
      </c>
      <c r="M15" s="36"/>
      <c r="N15" s="50" t="s">
        <v>61</v>
      </c>
      <c r="O15" s="17"/>
      <c r="P15" s="16"/>
    </row>
    <row r="16" spans="1:16" ht="15" customHeight="1">
      <c r="A16" s="19"/>
      <c r="B16" s="17"/>
      <c r="C16" s="38" t="s">
        <v>57</v>
      </c>
      <c r="D16" s="27"/>
      <c r="E16" s="36"/>
      <c r="F16" s="27"/>
      <c r="G16" s="36"/>
      <c r="H16" s="27"/>
      <c r="I16" s="36"/>
      <c r="J16" s="27"/>
      <c r="K16" s="36"/>
      <c r="L16" s="27"/>
      <c r="M16" s="36"/>
      <c r="N16" s="50" t="s">
        <v>73</v>
      </c>
      <c r="O16" s="17"/>
      <c r="P16" s="16"/>
    </row>
    <row r="17" spans="1:16" ht="15" customHeight="1">
      <c r="A17" s="23"/>
      <c r="B17" s="21" t="s">
        <v>47</v>
      </c>
      <c r="C17" s="21"/>
      <c r="D17" s="27">
        <f>SUM(D18:D24)</f>
        <v>4300</v>
      </c>
      <c r="E17" s="36">
        <f aca="true" t="shared" si="0" ref="E17:E22">D17/D$8</f>
        <v>0.7337883959044369</v>
      </c>
      <c r="F17" s="27">
        <f>SUM(F18:F24)</f>
        <v>6800</v>
      </c>
      <c r="G17" s="36">
        <f aca="true" t="shared" si="1" ref="G17:G22">F17/F$8</f>
        <v>0.4187192118226601</v>
      </c>
      <c r="H17" s="27">
        <f>SUM(H18:H24)</f>
        <v>9100</v>
      </c>
      <c r="I17" s="36">
        <f aca="true" t="shared" si="2" ref="I17:I22">H17/H$8</f>
        <v>0.42207792207792205</v>
      </c>
      <c r="J17" s="27">
        <f>SUM(J18:J24)</f>
        <v>12700</v>
      </c>
      <c r="K17" s="36">
        <f aca="true" t="shared" si="3" ref="K17:K22">J17/J$8</f>
        <v>0.43197278911564624</v>
      </c>
      <c r="L17" s="27">
        <f>SUM(L18:L24)</f>
        <v>14000</v>
      </c>
      <c r="M17" s="36">
        <f aca="true" t="shared" si="4" ref="M17:M22">L17/L$8</f>
        <v>0.4375</v>
      </c>
      <c r="N17" s="50" t="s">
        <v>65</v>
      </c>
      <c r="O17" s="17"/>
      <c r="P17" s="16"/>
    </row>
    <row r="18" spans="1:16" ht="15" customHeight="1">
      <c r="A18" s="19"/>
      <c r="B18" s="17"/>
      <c r="C18" s="17" t="s">
        <v>46</v>
      </c>
      <c r="D18" s="27">
        <v>0</v>
      </c>
      <c r="E18" s="36">
        <f t="shared" si="0"/>
        <v>0</v>
      </c>
      <c r="F18" s="27">
        <v>1000</v>
      </c>
      <c r="G18" s="36">
        <f t="shared" si="1"/>
        <v>0.06157635467980296</v>
      </c>
      <c r="H18" s="27">
        <v>2400</v>
      </c>
      <c r="I18" s="36">
        <f t="shared" si="2"/>
        <v>0.11131725417439703</v>
      </c>
      <c r="J18" s="27">
        <v>6000</v>
      </c>
      <c r="K18" s="36">
        <f t="shared" si="3"/>
        <v>0.20408163265306123</v>
      </c>
      <c r="L18" s="27">
        <v>7000</v>
      </c>
      <c r="M18" s="36">
        <f t="shared" si="4"/>
        <v>0.21875</v>
      </c>
      <c r="N18" s="50" t="s">
        <v>66</v>
      </c>
      <c r="O18" s="17"/>
      <c r="P18" s="16"/>
    </row>
    <row r="19" spans="1:16" ht="15" customHeight="1">
      <c r="A19" s="19"/>
      <c r="B19" s="17"/>
      <c r="C19" s="17" t="s">
        <v>45</v>
      </c>
      <c r="D19" s="27">
        <v>3600</v>
      </c>
      <c r="E19" s="36">
        <f t="shared" si="0"/>
        <v>0.6143344709897611</v>
      </c>
      <c r="F19" s="27">
        <v>4800</v>
      </c>
      <c r="G19" s="36">
        <f t="shared" si="1"/>
        <v>0.2955665024630542</v>
      </c>
      <c r="H19" s="27">
        <v>4800</v>
      </c>
      <c r="I19" s="36">
        <f t="shared" si="2"/>
        <v>0.22263450834879406</v>
      </c>
      <c r="J19" s="27">
        <v>4800</v>
      </c>
      <c r="K19" s="36">
        <f t="shared" si="3"/>
        <v>0.16326530612244897</v>
      </c>
      <c r="L19" s="27">
        <v>4800</v>
      </c>
      <c r="M19" s="36">
        <f t="shared" si="4"/>
        <v>0.15</v>
      </c>
      <c r="N19" s="50" t="s">
        <v>67</v>
      </c>
      <c r="O19" s="17"/>
      <c r="P19" s="16"/>
    </row>
    <row r="20" spans="1:16" ht="15" customHeight="1">
      <c r="A20" s="19"/>
      <c r="B20" s="17"/>
      <c r="C20" s="17" t="s">
        <v>28</v>
      </c>
      <c r="D20" s="27">
        <v>0</v>
      </c>
      <c r="E20" s="36">
        <f t="shared" si="0"/>
        <v>0</v>
      </c>
      <c r="F20" s="27">
        <v>0</v>
      </c>
      <c r="G20" s="36">
        <f t="shared" si="1"/>
        <v>0</v>
      </c>
      <c r="H20" s="27">
        <v>0</v>
      </c>
      <c r="I20" s="36">
        <f t="shared" si="2"/>
        <v>0</v>
      </c>
      <c r="J20" s="27">
        <v>0</v>
      </c>
      <c r="K20" s="36">
        <f t="shared" si="3"/>
        <v>0</v>
      </c>
      <c r="L20" s="27">
        <v>0</v>
      </c>
      <c r="M20" s="36">
        <f t="shared" si="4"/>
        <v>0</v>
      </c>
      <c r="N20" s="17"/>
      <c r="O20" s="17"/>
      <c r="P20" s="16"/>
    </row>
    <row r="21" spans="1:16" ht="15" customHeight="1">
      <c r="A21" s="19"/>
      <c r="B21" s="17"/>
      <c r="C21" s="17" t="s">
        <v>44</v>
      </c>
      <c r="D21" s="27">
        <v>0</v>
      </c>
      <c r="E21" s="36">
        <f t="shared" si="0"/>
        <v>0</v>
      </c>
      <c r="F21" s="27">
        <v>0</v>
      </c>
      <c r="G21" s="36">
        <f t="shared" si="1"/>
        <v>0</v>
      </c>
      <c r="H21" s="27">
        <v>200</v>
      </c>
      <c r="I21" s="36">
        <f t="shared" si="2"/>
        <v>0.00927643784786642</v>
      </c>
      <c r="J21" s="27">
        <v>200</v>
      </c>
      <c r="K21" s="36">
        <f t="shared" si="3"/>
        <v>0.006802721088435374</v>
      </c>
      <c r="L21" s="27">
        <v>300</v>
      </c>
      <c r="M21" s="36">
        <f t="shared" si="4"/>
        <v>0.009375</v>
      </c>
      <c r="N21" s="17"/>
      <c r="O21" s="17"/>
      <c r="P21" s="16"/>
    </row>
    <row r="22" spans="1:16" ht="15" customHeight="1">
      <c r="A22" s="19"/>
      <c r="B22" s="17"/>
      <c r="C22" s="17" t="s">
        <v>43</v>
      </c>
      <c r="D22" s="27">
        <v>600</v>
      </c>
      <c r="E22" s="36">
        <f t="shared" si="0"/>
        <v>0.10238907849829351</v>
      </c>
      <c r="F22" s="27">
        <v>800</v>
      </c>
      <c r="G22" s="36">
        <f t="shared" si="1"/>
        <v>0.04926108374384237</v>
      </c>
      <c r="H22" s="27">
        <v>1400</v>
      </c>
      <c r="I22" s="36">
        <f t="shared" si="2"/>
        <v>0.06493506493506493</v>
      </c>
      <c r="J22" s="27">
        <v>1600</v>
      </c>
      <c r="K22" s="36">
        <f t="shared" si="3"/>
        <v>0.05442176870748299</v>
      </c>
      <c r="L22" s="27">
        <v>1800</v>
      </c>
      <c r="M22" s="36">
        <f t="shared" si="4"/>
        <v>0.05625</v>
      </c>
      <c r="N22" s="17"/>
      <c r="O22" s="17"/>
      <c r="P22" s="16"/>
    </row>
    <row r="23" spans="1:16" ht="15" customHeight="1">
      <c r="A23" s="19"/>
      <c r="B23" s="17"/>
      <c r="C23" s="17" t="s">
        <v>42</v>
      </c>
      <c r="D23" s="27">
        <v>0</v>
      </c>
      <c r="E23" s="36"/>
      <c r="F23" s="27">
        <v>0</v>
      </c>
      <c r="G23" s="36"/>
      <c r="H23" s="27">
        <v>0</v>
      </c>
      <c r="I23" s="36"/>
      <c r="J23" s="27">
        <v>0</v>
      </c>
      <c r="K23" s="36"/>
      <c r="L23" s="27">
        <v>0</v>
      </c>
      <c r="M23" s="36"/>
      <c r="N23" s="17"/>
      <c r="O23" s="17"/>
      <c r="P23" s="16"/>
    </row>
    <row r="24" spans="1:16" ht="15" customHeight="1">
      <c r="A24" s="19"/>
      <c r="B24" s="17"/>
      <c r="C24" s="17" t="s">
        <v>41</v>
      </c>
      <c r="D24" s="25">
        <v>100</v>
      </c>
      <c r="E24" s="35">
        <f aca="true" t="shared" si="5" ref="E24:E35">D24/D$8</f>
        <v>0.017064846416382253</v>
      </c>
      <c r="F24" s="25">
        <v>200</v>
      </c>
      <c r="G24" s="35">
        <f aca="true" t="shared" si="6" ref="G24:G35">F24/F$8</f>
        <v>0.012315270935960592</v>
      </c>
      <c r="H24" s="25">
        <v>300</v>
      </c>
      <c r="I24" s="35">
        <f aca="true" t="shared" si="7" ref="I24:I35">H24/H$8</f>
        <v>0.013914656771799629</v>
      </c>
      <c r="J24" s="25">
        <v>100</v>
      </c>
      <c r="K24" s="35">
        <f aca="true" t="shared" si="8" ref="K24:K35">J24/J$8</f>
        <v>0.003401360544217687</v>
      </c>
      <c r="L24" s="25">
        <v>100</v>
      </c>
      <c r="M24" s="35">
        <f aca="true" t="shared" si="9" ref="M24:M35">L24/L$8</f>
        <v>0.003125</v>
      </c>
      <c r="N24" s="17"/>
      <c r="O24" s="17"/>
      <c r="P24" s="16"/>
    </row>
    <row r="25" spans="1:16" ht="15" customHeight="1">
      <c r="A25" s="34"/>
      <c r="B25" s="33" t="s">
        <v>40</v>
      </c>
      <c r="C25" s="33"/>
      <c r="D25" s="32">
        <f>D13-D17</f>
        <v>-869</v>
      </c>
      <c r="E25" s="31">
        <f t="shared" si="5"/>
        <v>-0.14829351535836177</v>
      </c>
      <c r="F25" s="32">
        <f>F13-F17</f>
        <v>2664</v>
      </c>
      <c r="G25" s="31">
        <f t="shared" si="6"/>
        <v>0.16403940886699508</v>
      </c>
      <c r="H25" s="32">
        <f>H13-H17</f>
        <v>3486</v>
      </c>
      <c r="I25" s="31">
        <f t="shared" si="7"/>
        <v>0.1616883116883117</v>
      </c>
      <c r="J25" s="32">
        <f>J13-J17</f>
        <v>4460</v>
      </c>
      <c r="K25" s="31">
        <f t="shared" si="8"/>
        <v>0.15170068027210884</v>
      </c>
      <c r="L25" s="32">
        <f>L13-L17</f>
        <v>4655</v>
      </c>
      <c r="M25" s="31">
        <f t="shared" si="9"/>
        <v>0.14546875</v>
      </c>
      <c r="N25" s="17"/>
      <c r="O25" s="17"/>
      <c r="P25" s="16"/>
    </row>
    <row r="26" spans="1:16" ht="15" customHeight="1">
      <c r="A26" s="19"/>
      <c r="B26" s="17" t="s">
        <v>39</v>
      </c>
      <c r="C26" s="17"/>
      <c r="D26" s="30">
        <f>D27</f>
        <v>0</v>
      </c>
      <c r="E26" s="37">
        <f t="shared" si="5"/>
        <v>0</v>
      </c>
      <c r="F26" s="30">
        <f>F27</f>
        <v>0</v>
      </c>
      <c r="G26" s="37">
        <f t="shared" si="6"/>
        <v>0</v>
      </c>
      <c r="H26" s="30">
        <f>H27</f>
        <v>0</v>
      </c>
      <c r="I26" s="37">
        <f t="shared" si="7"/>
        <v>0</v>
      </c>
      <c r="J26" s="30">
        <f>J27</f>
        <v>0</v>
      </c>
      <c r="K26" s="37">
        <f t="shared" si="8"/>
        <v>0</v>
      </c>
      <c r="L26" s="30">
        <f>L27</f>
        <v>0</v>
      </c>
      <c r="M26" s="37">
        <f t="shared" si="9"/>
        <v>0</v>
      </c>
      <c r="N26" s="17"/>
      <c r="O26" s="17"/>
      <c r="P26" s="16"/>
    </row>
    <row r="27" spans="1:16" ht="15" customHeight="1">
      <c r="A27" s="19"/>
      <c r="B27" s="17"/>
      <c r="C27" s="17" t="s">
        <v>38</v>
      </c>
      <c r="D27" s="27">
        <v>0</v>
      </c>
      <c r="E27" s="36">
        <f t="shared" si="5"/>
        <v>0</v>
      </c>
      <c r="F27" s="27">
        <v>0</v>
      </c>
      <c r="G27" s="36">
        <f t="shared" si="6"/>
        <v>0</v>
      </c>
      <c r="H27" s="27">
        <v>0</v>
      </c>
      <c r="I27" s="36">
        <f t="shared" si="7"/>
        <v>0</v>
      </c>
      <c r="J27" s="27">
        <v>0</v>
      </c>
      <c r="K27" s="36">
        <f t="shared" si="8"/>
        <v>0</v>
      </c>
      <c r="L27" s="27">
        <v>0</v>
      </c>
      <c r="M27" s="36">
        <f t="shared" si="9"/>
        <v>0</v>
      </c>
      <c r="N27" s="17"/>
      <c r="O27" s="17"/>
      <c r="P27" s="16"/>
    </row>
    <row r="28" spans="1:16" ht="15" customHeight="1">
      <c r="A28" s="23"/>
      <c r="B28" s="21" t="s">
        <v>37</v>
      </c>
      <c r="C28" s="21"/>
      <c r="D28" s="30">
        <f>D29</f>
        <v>90</v>
      </c>
      <c r="E28" s="36">
        <f t="shared" si="5"/>
        <v>0.015358361774744027</v>
      </c>
      <c r="F28" s="30">
        <f>F29</f>
        <v>120</v>
      </c>
      <c r="G28" s="36">
        <f t="shared" si="6"/>
        <v>0.007389162561576354</v>
      </c>
      <c r="H28" s="30">
        <f>H29</f>
        <v>110</v>
      </c>
      <c r="I28" s="36">
        <f t="shared" si="7"/>
        <v>0.00510204081632653</v>
      </c>
      <c r="J28" s="30">
        <f>J29</f>
        <v>100</v>
      </c>
      <c r="K28" s="36">
        <f t="shared" si="8"/>
        <v>0.003401360544217687</v>
      </c>
      <c r="L28" s="30">
        <f>L29</f>
        <v>90</v>
      </c>
      <c r="M28" s="36">
        <f t="shared" si="9"/>
        <v>0.0028125</v>
      </c>
      <c r="N28" s="17"/>
      <c r="O28" s="17"/>
      <c r="P28" s="16"/>
    </row>
    <row r="29" spans="1:16" ht="15" customHeight="1">
      <c r="A29" s="19"/>
      <c r="B29" s="17"/>
      <c r="C29" s="17" t="s">
        <v>36</v>
      </c>
      <c r="D29" s="25">
        <v>90</v>
      </c>
      <c r="E29" s="35">
        <f t="shared" si="5"/>
        <v>0.015358361774744027</v>
      </c>
      <c r="F29" s="25">
        <v>120</v>
      </c>
      <c r="G29" s="35">
        <f t="shared" si="6"/>
        <v>0.007389162561576354</v>
      </c>
      <c r="H29" s="25">
        <v>110</v>
      </c>
      <c r="I29" s="35">
        <f t="shared" si="7"/>
        <v>0.00510204081632653</v>
      </c>
      <c r="J29" s="25">
        <v>100</v>
      </c>
      <c r="K29" s="35">
        <f t="shared" si="8"/>
        <v>0.003401360544217687</v>
      </c>
      <c r="L29" s="25">
        <v>90</v>
      </c>
      <c r="M29" s="35">
        <f t="shared" si="9"/>
        <v>0.0028125</v>
      </c>
      <c r="N29" s="50" t="s">
        <v>68</v>
      </c>
      <c r="O29" s="17"/>
      <c r="P29" s="16"/>
    </row>
    <row r="30" spans="1:16" ht="15" customHeight="1">
      <c r="A30" s="34"/>
      <c r="B30" s="33" t="s">
        <v>35</v>
      </c>
      <c r="C30" s="33"/>
      <c r="D30" s="32">
        <f>D25+D26-D28</f>
        <v>-959</v>
      </c>
      <c r="E30" s="31">
        <f t="shared" si="5"/>
        <v>-0.1636518771331058</v>
      </c>
      <c r="F30" s="32">
        <f>F25+F26-F28</f>
        <v>2544</v>
      </c>
      <c r="G30" s="31">
        <f t="shared" si="6"/>
        <v>0.1566502463054187</v>
      </c>
      <c r="H30" s="32">
        <f>H25+H26-H28</f>
        <v>3376</v>
      </c>
      <c r="I30" s="31">
        <f t="shared" si="7"/>
        <v>0.15658627087198515</v>
      </c>
      <c r="J30" s="32">
        <f>J25+J26-J28</f>
        <v>4360</v>
      </c>
      <c r="K30" s="31">
        <f t="shared" si="8"/>
        <v>0.14829931972789115</v>
      </c>
      <c r="L30" s="32">
        <f>L25+L26-L28</f>
        <v>4565</v>
      </c>
      <c r="M30" s="31">
        <f t="shared" si="9"/>
        <v>0.14265625</v>
      </c>
      <c r="N30" s="17"/>
      <c r="O30" s="17"/>
      <c r="P30" s="16"/>
    </row>
    <row r="31" spans="1:16" ht="15" customHeight="1">
      <c r="A31" s="19"/>
      <c r="B31" s="17" t="s">
        <v>34</v>
      </c>
      <c r="C31" s="17"/>
      <c r="D31" s="30">
        <v>0</v>
      </c>
      <c r="E31" s="37">
        <f t="shared" si="5"/>
        <v>0</v>
      </c>
      <c r="F31" s="30">
        <v>0</v>
      </c>
      <c r="G31" s="37">
        <f t="shared" si="6"/>
        <v>0</v>
      </c>
      <c r="H31" s="30">
        <v>0</v>
      </c>
      <c r="I31" s="37">
        <f t="shared" si="7"/>
        <v>0</v>
      </c>
      <c r="J31" s="30">
        <v>0</v>
      </c>
      <c r="K31" s="37">
        <f t="shared" si="8"/>
        <v>0</v>
      </c>
      <c r="L31" s="30">
        <v>0</v>
      </c>
      <c r="M31" s="37">
        <f t="shared" si="9"/>
        <v>0</v>
      </c>
      <c r="N31" s="17"/>
      <c r="O31" s="17"/>
      <c r="P31" s="16"/>
    </row>
    <row r="32" spans="1:16" ht="15" customHeight="1">
      <c r="A32" s="23"/>
      <c r="B32" s="21" t="s">
        <v>33</v>
      </c>
      <c r="C32" s="21"/>
      <c r="D32" s="27">
        <v>0</v>
      </c>
      <c r="E32" s="36">
        <f t="shared" si="5"/>
        <v>0</v>
      </c>
      <c r="F32" s="27">
        <v>0</v>
      </c>
      <c r="G32" s="36">
        <f t="shared" si="6"/>
        <v>0</v>
      </c>
      <c r="H32" s="27">
        <v>0</v>
      </c>
      <c r="I32" s="36">
        <f t="shared" si="7"/>
        <v>0</v>
      </c>
      <c r="J32" s="27">
        <v>0</v>
      </c>
      <c r="K32" s="36">
        <f t="shared" si="8"/>
        <v>0</v>
      </c>
      <c r="L32" s="27">
        <v>0</v>
      </c>
      <c r="M32" s="36">
        <f t="shared" si="9"/>
        <v>0</v>
      </c>
      <c r="N32" s="17"/>
      <c r="O32" s="17"/>
      <c r="P32" s="16"/>
    </row>
    <row r="33" spans="1:16" ht="15" customHeight="1">
      <c r="A33" s="23"/>
      <c r="B33" s="21" t="s">
        <v>32</v>
      </c>
      <c r="C33" s="21"/>
      <c r="D33" s="27">
        <f>D30+D31-D32</f>
        <v>-959</v>
      </c>
      <c r="E33" s="36">
        <f t="shared" si="5"/>
        <v>-0.1636518771331058</v>
      </c>
      <c r="F33" s="27">
        <f>F30+F31-F32</f>
        <v>2544</v>
      </c>
      <c r="G33" s="36">
        <f t="shared" si="6"/>
        <v>0.1566502463054187</v>
      </c>
      <c r="H33" s="27">
        <f>H30+H31-H32</f>
        <v>3376</v>
      </c>
      <c r="I33" s="36">
        <f t="shared" si="7"/>
        <v>0.15658627087198515</v>
      </c>
      <c r="J33" s="27">
        <f>J30+J31-J32</f>
        <v>4360</v>
      </c>
      <c r="K33" s="36">
        <f t="shared" si="8"/>
        <v>0.14829931972789115</v>
      </c>
      <c r="L33" s="27">
        <f>L30+L31-L32</f>
        <v>4565</v>
      </c>
      <c r="M33" s="36">
        <f t="shared" si="9"/>
        <v>0.14265625</v>
      </c>
      <c r="N33" s="17"/>
      <c r="O33" s="17"/>
      <c r="P33" s="16"/>
    </row>
    <row r="34" spans="1:16" ht="15" customHeight="1">
      <c r="A34" s="23"/>
      <c r="B34" s="21"/>
      <c r="C34" s="21" t="s">
        <v>31</v>
      </c>
      <c r="D34" s="25">
        <v>0</v>
      </c>
      <c r="E34" s="35">
        <f t="shared" si="5"/>
        <v>0</v>
      </c>
      <c r="F34" s="25">
        <f>F33*40/100</f>
        <v>1017.6</v>
      </c>
      <c r="G34" s="35">
        <f t="shared" si="6"/>
        <v>0.06266009852216749</v>
      </c>
      <c r="H34" s="25">
        <f>H33*40/100</f>
        <v>1350.4</v>
      </c>
      <c r="I34" s="35">
        <f t="shared" si="7"/>
        <v>0.06263450834879407</v>
      </c>
      <c r="J34" s="25">
        <f>J33*40/100</f>
        <v>1744</v>
      </c>
      <c r="K34" s="35">
        <f t="shared" si="8"/>
        <v>0.059319727891156464</v>
      </c>
      <c r="L34" s="25">
        <f>L33*40/100</f>
        <v>1826</v>
      </c>
      <c r="M34" s="35">
        <f t="shared" si="9"/>
        <v>0.0570625</v>
      </c>
      <c r="N34" s="50" t="s">
        <v>30</v>
      </c>
      <c r="O34" s="17"/>
      <c r="P34" s="16"/>
    </row>
    <row r="35" spans="1:16" ht="15" customHeight="1">
      <c r="A35" s="34"/>
      <c r="B35" s="33" t="s">
        <v>29</v>
      </c>
      <c r="C35" s="33"/>
      <c r="D35" s="32">
        <f>D33-D34</f>
        <v>-959</v>
      </c>
      <c r="E35" s="31">
        <f t="shared" si="5"/>
        <v>-0.1636518771331058</v>
      </c>
      <c r="F35" s="32">
        <f>F33-F34</f>
        <v>1526.4</v>
      </c>
      <c r="G35" s="31">
        <f t="shared" si="6"/>
        <v>0.09399014778325124</v>
      </c>
      <c r="H35" s="32">
        <f>H33-H34</f>
        <v>2025.6</v>
      </c>
      <c r="I35" s="31">
        <f t="shared" si="7"/>
        <v>0.0939517625231911</v>
      </c>
      <c r="J35" s="32">
        <f>J33-J34</f>
        <v>2616</v>
      </c>
      <c r="K35" s="31">
        <f t="shared" si="8"/>
        <v>0.08897959183673469</v>
      </c>
      <c r="L35" s="32">
        <f>L33-L34</f>
        <v>2739</v>
      </c>
      <c r="M35" s="31">
        <f t="shared" si="9"/>
        <v>0.08559375</v>
      </c>
      <c r="N35" s="17"/>
      <c r="O35" s="17"/>
      <c r="P35" s="16"/>
    </row>
    <row r="36" spans="1:16" ht="15" customHeight="1">
      <c r="A36" s="19"/>
      <c r="B36" s="17" t="s">
        <v>28</v>
      </c>
      <c r="C36" s="17"/>
      <c r="D36" s="30">
        <v>0</v>
      </c>
      <c r="E36" s="29"/>
      <c r="F36" s="30">
        <v>0</v>
      </c>
      <c r="G36" s="29"/>
      <c r="H36" s="30">
        <v>0</v>
      </c>
      <c r="I36" s="29"/>
      <c r="J36" s="30">
        <v>0</v>
      </c>
      <c r="K36" s="29"/>
      <c r="L36" s="30">
        <v>0</v>
      </c>
      <c r="M36" s="29"/>
      <c r="N36" s="17"/>
      <c r="O36" s="17"/>
      <c r="P36" s="16"/>
    </row>
    <row r="37" spans="1:16" ht="15" customHeight="1">
      <c r="A37" s="23"/>
      <c r="B37" s="21" t="s">
        <v>27</v>
      </c>
      <c r="C37" s="21"/>
      <c r="D37" s="27">
        <f>D35+D36</f>
        <v>-959</v>
      </c>
      <c r="E37" s="28"/>
      <c r="F37" s="27">
        <f>F35+F36</f>
        <v>1526.4</v>
      </c>
      <c r="G37" s="24"/>
      <c r="H37" s="27">
        <f>H35+H36</f>
        <v>2025.6</v>
      </c>
      <c r="I37" s="24"/>
      <c r="J37" s="27">
        <f>J35+J36</f>
        <v>2616</v>
      </c>
      <c r="K37" s="24"/>
      <c r="L37" s="27">
        <f>L35+L36</f>
        <v>2739</v>
      </c>
      <c r="M37" s="24"/>
      <c r="N37" s="17"/>
      <c r="O37" s="17"/>
      <c r="P37" s="16"/>
    </row>
    <row r="38" spans="1:16" ht="15" customHeight="1">
      <c r="A38" s="23"/>
      <c r="B38" s="21" t="s">
        <v>26</v>
      </c>
      <c r="C38" s="21"/>
      <c r="D38" s="25">
        <v>300</v>
      </c>
      <c r="E38" s="26"/>
      <c r="F38" s="25">
        <v>600</v>
      </c>
      <c r="G38" s="24"/>
      <c r="H38" s="25">
        <v>600</v>
      </c>
      <c r="I38" s="24"/>
      <c r="J38" s="25">
        <v>600</v>
      </c>
      <c r="K38" s="24"/>
      <c r="L38" s="25">
        <v>600</v>
      </c>
      <c r="M38" s="24"/>
      <c r="N38" s="50" t="s">
        <v>69</v>
      </c>
      <c r="O38" s="17"/>
      <c r="P38" s="16"/>
    </row>
    <row r="39" spans="1:16" ht="15" customHeight="1">
      <c r="A39" s="23"/>
      <c r="B39" s="21"/>
      <c r="C39" s="21"/>
      <c r="D39" s="23"/>
      <c r="E39" s="22"/>
      <c r="F39" s="23"/>
      <c r="G39" s="22"/>
      <c r="H39" s="23"/>
      <c r="I39" s="22"/>
      <c r="J39" s="23"/>
      <c r="K39" s="22"/>
      <c r="L39" s="23"/>
      <c r="M39" s="22"/>
      <c r="N39" s="21"/>
      <c r="O39" s="21"/>
      <c r="P39" s="20"/>
    </row>
    <row r="40" spans="1:16" ht="15" customHeight="1">
      <c r="A40" s="19"/>
      <c r="B40" s="17"/>
      <c r="C40" s="17"/>
      <c r="D40" s="19"/>
      <c r="E40" s="18"/>
      <c r="F40" s="19"/>
      <c r="G40" s="18"/>
      <c r="H40" s="19"/>
      <c r="I40" s="18"/>
      <c r="J40" s="19"/>
      <c r="K40" s="18"/>
      <c r="L40" s="19"/>
      <c r="M40" s="18"/>
      <c r="N40" s="17"/>
      <c r="O40" s="17"/>
      <c r="P40" s="16"/>
    </row>
    <row r="41" spans="1:16" ht="15" customHeight="1">
      <c r="A41" s="15"/>
      <c r="B41" s="13"/>
      <c r="C41" s="13"/>
      <c r="D41" s="15"/>
      <c r="E41" s="14"/>
      <c r="F41" s="15"/>
      <c r="G41" s="14"/>
      <c r="H41" s="15"/>
      <c r="I41" s="14"/>
      <c r="J41" s="15"/>
      <c r="K41" s="14"/>
      <c r="L41" s="15"/>
      <c r="M41" s="14"/>
      <c r="N41" s="13"/>
      <c r="O41" s="13"/>
      <c r="P41" s="12"/>
    </row>
  </sheetData>
  <sheetProtection/>
  <mergeCells count="10">
    <mergeCell ref="L5:M5"/>
    <mergeCell ref="D6:E6"/>
    <mergeCell ref="F6:G6"/>
    <mergeCell ref="H6:I6"/>
    <mergeCell ref="J6:K6"/>
    <mergeCell ref="L6:M6"/>
    <mergeCell ref="D5:E5"/>
    <mergeCell ref="F5:G5"/>
    <mergeCell ref="H5:I5"/>
    <mergeCell ref="J5:K5"/>
  </mergeCells>
  <printOptions/>
  <pageMargins left="0.4724409448818898" right="0" top="0.5905511811023623" bottom="0.5905511811023623"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2:N42"/>
  <sheetViews>
    <sheetView zoomScalePageLayoutView="0" workbookViewId="0" topLeftCell="A25">
      <selection activeCell="M14" sqref="M14"/>
    </sheetView>
  </sheetViews>
  <sheetFormatPr defaultColWidth="9.140625" defaultRowHeight="15"/>
  <cols>
    <col min="1" max="1" width="3.57421875" style="3" customWidth="1"/>
    <col min="2" max="2" width="1.57421875" style="3" customWidth="1"/>
    <col min="3" max="6" width="9.00390625" style="3" customWidth="1"/>
    <col min="7" max="7" width="9.00390625" style="5" customWidth="1"/>
    <col min="8" max="8" width="2.421875" style="3" customWidth="1"/>
    <col min="9" max="9" width="1.57421875" style="3" customWidth="1"/>
    <col min="10" max="13" width="9.00390625" style="3" customWidth="1"/>
    <col min="14" max="14" width="9.00390625" style="5" customWidth="1"/>
    <col min="15" max="16384" width="9.00390625" style="3" customWidth="1"/>
  </cols>
  <sheetData>
    <row r="2" spans="1:5" ht="14.25">
      <c r="A2" s="4" t="s">
        <v>155</v>
      </c>
      <c r="B2" s="2"/>
      <c r="C2" s="2"/>
      <c r="D2" s="2"/>
      <c r="E2" s="2"/>
    </row>
    <row r="3" ht="13.5">
      <c r="E3" s="54" t="s">
        <v>21</v>
      </c>
    </row>
    <row r="4" ht="13.5">
      <c r="E4" s="146" t="s">
        <v>156</v>
      </c>
    </row>
    <row r="7" ht="13.5">
      <c r="N7" s="6" t="s">
        <v>22</v>
      </c>
    </row>
    <row r="8" spans="2:14" ht="14.25">
      <c r="B8" s="151" t="s">
        <v>8</v>
      </c>
      <c r="C8" s="152"/>
      <c r="D8" s="152"/>
      <c r="E8" s="152"/>
      <c r="F8" s="152"/>
      <c r="G8" s="153"/>
      <c r="I8" s="151" t="s">
        <v>15</v>
      </c>
      <c r="J8" s="152"/>
      <c r="K8" s="152"/>
      <c r="L8" s="152"/>
      <c r="M8" s="152"/>
      <c r="N8" s="153"/>
    </row>
    <row r="9" spans="2:14" ht="13.5">
      <c r="B9" s="55"/>
      <c r="C9" s="7"/>
      <c r="D9" s="7"/>
      <c r="E9" s="7"/>
      <c r="F9" s="7"/>
      <c r="G9" s="52"/>
      <c r="I9" s="55"/>
      <c r="J9" s="7"/>
      <c r="K9" s="7"/>
      <c r="L9" s="7"/>
      <c r="M9" s="7"/>
      <c r="N9" s="52"/>
    </row>
    <row r="10" spans="2:14" ht="13.5">
      <c r="B10" s="55"/>
      <c r="C10" s="130" t="s">
        <v>157</v>
      </c>
      <c r="D10" s="7"/>
      <c r="E10" s="7"/>
      <c r="F10" s="7">
        <v>920</v>
      </c>
      <c r="G10" s="52" t="s">
        <v>2</v>
      </c>
      <c r="I10" s="55"/>
      <c r="J10" s="130" t="s">
        <v>165</v>
      </c>
      <c r="K10" s="7"/>
      <c r="L10" s="7"/>
      <c r="M10" s="7">
        <v>9000</v>
      </c>
      <c r="N10" s="52" t="s">
        <v>16</v>
      </c>
    </row>
    <row r="11" spans="2:14" ht="13.5">
      <c r="B11" s="55"/>
      <c r="C11" s="7"/>
      <c r="D11" s="7"/>
      <c r="E11" s="7"/>
      <c r="F11" s="7"/>
      <c r="G11" s="52"/>
      <c r="I11" s="55"/>
      <c r="J11" s="7"/>
      <c r="K11" s="7"/>
      <c r="L11" s="7"/>
      <c r="M11" s="7"/>
      <c r="N11" s="52"/>
    </row>
    <row r="12" spans="2:14" ht="13.5">
      <c r="B12" s="55"/>
      <c r="C12" s="7"/>
      <c r="D12" s="7"/>
      <c r="E12" s="7"/>
      <c r="F12" s="7"/>
      <c r="G12" s="52"/>
      <c r="I12" s="55"/>
      <c r="J12" s="7"/>
      <c r="K12" s="7"/>
      <c r="L12" s="7"/>
      <c r="M12" s="7"/>
      <c r="N12" s="52"/>
    </row>
    <row r="13" spans="2:14" ht="13.5">
      <c r="B13" s="55"/>
      <c r="C13" s="7"/>
      <c r="D13" s="7"/>
      <c r="E13" s="7"/>
      <c r="F13" s="7"/>
      <c r="G13" s="52"/>
      <c r="I13" s="55"/>
      <c r="J13" s="7"/>
      <c r="K13" s="7"/>
      <c r="L13" s="7"/>
      <c r="M13" s="7"/>
      <c r="N13" s="52"/>
    </row>
    <row r="14" spans="2:14" ht="13.5">
      <c r="B14" s="55"/>
      <c r="C14" s="130" t="s">
        <v>158</v>
      </c>
      <c r="D14" s="7"/>
      <c r="E14" s="7"/>
      <c r="F14" s="7">
        <v>6000</v>
      </c>
      <c r="G14" s="52" t="s">
        <v>2</v>
      </c>
      <c r="I14" s="55"/>
      <c r="J14" s="7" t="s">
        <v>18</v>
      </c>
      <c r="K14" s="7"/>
      <c r="L14" s="7"/>
      <c r="M14" s="7">
        <v>2254</v>
      </c>
      <c r="N14" s="52" t="s">
        <v>16</v>
      </c>
    </row>
    <row r="15" spans="2:14" ht="13.5">
      <c r="B15" s="55"/>
      <c r="C15" s="130" t="s">
        <v>159</v>
      </c>
      <c r="D15" s="7"/>
      <c r="E15" s="7"/>
      <c r="F15" s="7"/>
      <c r="G15" s="52"/>
      <c r="I15" s="55"/>
      <c r="J15" s="7"/>
      <c r="K15" s="7"/>
      <c r="L15" s="7"/>
      <c r="M15" s="7"/>
      <c r="N15" s="52"/>
    </row>
    <row r="16" spans="2:14" ht="13.5">
      <c r="B16" s="55"/>
      <c r="C16" s="7"/>
      <c r="D16" s="7"/>
      <c r="E16" s="7"/>
      <c r="F16" s="7"/>
      <c r="G16" s="52"/>
      <c r="I16" s="55"/>
      <c r="J16" s="7"/>
      <c r="K16" s="7"/>
      <c r="L16" s="7"/>
      <c r="M16" s="7"/>
      <c r="N16" s="52"/>
    </row>
    <row r="17" spans="2:14" ht="13.5">
      <c r="B17" s="55"/>
      <c r="C17" s="7"/>
      <c r="D17" s="7"/>
      <c r="E17" s="7"/>
      <c r="F17" s="7"/>
      <c r="G17" s="52"/>
      <c r="I17" s="55"/>
      <c r="J17" s="7"/>
      <c r="K17" s="7"/>
      <c r="L17" s="7"/>
      <c r="M17" s="7"/>
      <c r="N17" s="52"/>
    </row>
    <row r="18" spans="2:14" ht="13.5">
      <c r="B18" s="55"/>
      <c r="C18" s="130" t="s">
        <v>160</v>
      </c>
      <c r="D18" s="7"/>
      <c r="E18" s="7"/>
      <c r="F18" s="7">
        <v>700</v>
      </c>
      <c r="G18" s="52" t="s">
        <v>2</v>
      </c>
      <c r="I18" s="55"/>
      <c r="J18" s="7"/>
      <c r="K18" s="7"/>
      <c r="L18" s="7"/>
      <c r="M18" s="7"/>
      <c r="N18" s="52"/>
    </row>
    <row r="19" spans="2:14" ht="13.5">
      <c r="B19" s="55"/>
      <c r="C19" s="7"/>
      <c r="D19" s="7"/>
      <c r="E19" s="7"/>
      <c r="F19" s="7"/>
      <c r="G19" s="52"/>
      <c r="I19" s="55"/>
      <c r="J19" s="7"/>
      <c r="K19" s="7"/>
      <c r="L19" s="7"/>
      <c r="M19" s="7"/>
      <c r="N19" s="52"/>
    </row>
    <row r="20" spans="2:14" ht="13.5">
      <c r="B20" s="55"/>
      <c r="C20" s="7"/>
      <c r="D20" s="7"/>
      <c r="E20" s="7"/>
      <c r="F20" s="7"/>
      <c r="G20" s="52"/>
      <c r="I20" s="55"/>
      <c r="J20" s="7"/>
      <c r="K20" s="7"/>
      <c r="L20" s="7"/>
      <c r="M20" s="7"/>
      <c r="N20" s="52"/>
    </row>
    <row r="21" spans="2:14" ht="13.5">
      <c r="B21" s="55"/>
      <c r="C21" s="7" t="s">
        <v>19</v>
      </c>
      <c r="D21" s="7"/>
      <c r="E21" s="7"/>
      <c r="F21" s="7">
        <v>300</v>
      </c>
      <c r="G21" s="52" t="s">
        <v>2</v>
      </c>
      <c r="I21" s="55"/>
      <c r="J21" s="7"/>
      <c r="K21" s="7"/>
      <c r="L21" s="7"/>
      <c r="M21" s="7"/>
      <c r="N21" s="52"/>
    </row>
    <row r="22" spans="2:14" ht="13.5">
      <c r="B22" s="55"/>
      <c r="C22" s="7"/>
      <c r="D22" s="7"/>
      <c r="E22" s="7"/>
      <c r="F22" s="7"/>
      <c r="G22" s="52"/>
      <c r="I22" s="55"/>
      <c r="J22" s="7"/>
      <c r="K22" s="7"/>
      <c r="L22" s="7"/>
      <c r="M22" s="7"/>
      <c r="N22" s="52"/>
    </row>
    <row r="23" spans="2:14" ht="13.5">
      <c r="B23" s="55"/>
      <c r="C23" s="7"/>
      <c r="D23" s="7"/>
      <c r="E23" s="7"/>
      <c r="F23" s="7"/>
      <c r="G23" s="52"/>
      <c r="I23" s="55"/>
      <c r="J23" s="7"/>
      <c r="K23" s="7"/>
      <c r="L23" s="7"/>
      <c r="M23" s="7"/>
      <c r="N23" s="52"/>
    </row>
    <row r="24" spans="2:14" ht="13.5">
      <c r="B24" s="55"/>
      <c r="C24" s="7"/>
      <c r="D24" s="7"/>
      <c r="E24" s="7"/>
      <c r="F24" s="7"/>
      <c r="G24" s="52"/>
      <c r="I24" s="55"/>
      <c r="J24" s="7"/>
      <c r="K24" s="7"/>
      <c r="L24" s="7"/>
      <c r="M24" s="7"/>
      <c r="N24" s="52"/>
    </row>
    <row r="25" spans="2:14" ht="13.5">
      <c r="B25" s="55"/>
      <c r="C25" s="130" t="s">
        <v>161</v>
      </c>
      <c r="D25" s="7"/>
      <c r="E25" s="7"/>
      <c r="F25" s="7">
        <v>2500</v>
      </c>
      <c r="G25" s="52" t="s">
        <v>2</v>
      </c>
      <c r="I25" s="55"/>
      <c r="J25" s="7"/>
      <c r="K25" s="7"/>
      <c r="L25" s="7"/>
      <c r="M25" s="7"/>
      <c r="N25" s="52"/>
    </row>
    <row r="26" spans="2:14" ht="13.5">
      <c r="B26" s="55"/>
      <c r="D26" s="7"/>
      <c r="E26" s="7"/>
      <c r="F26" s="7"/>
      <c r="G26" s="52"/>
      <c r="I26" s="55"/>
      <c r="J26" s="7"/>
      <c r="K26" s="7"/>
      <c r="L26" s="7"/>
      <c r="M26" s="7"/>
      <c r="N26" s="52"/>
    </row>
    <row r="27" spans="2:14" ht="13.5">
      <c r="B27" s="55"/>
      <c r="D27" s="7"/>
      <c r="E27" s="7"/>
      <c r="F27" s="7"/>
      <c r="G27" s="52"/>
      <c r="I27" s="55"/>
      <c r="J27" s="7"/>
      <c r="K27" s="7"/>
      <c r="L27" s="7"/>
      <c r="M27" s="7"/>
      <c r="N27" s="52"/>
    </row>
    <row r="28" spans="2:14" ht="13.5">
      <c r="B28" s="55"/>
      <c r="C28" s="145"/>
      <c r="D28" s="130" t="s">
        <v>162</v>
      </c>
      <c r="E28" s="7"/>
      <c r="F28" s="7">
        <f>SUM(F10:F27)</f>
        <v>10420</v>
      </c>
      <c r="G28" s="52" t="s">
        <v>2</v>
      </c>
      <c r="I28" s="55"/>
      <c r="J28" s="7"/>
      <c r="K28" s="7"/>
      <c r="L28" s="7"/>
      <c r="M28" s="7"/>
      <c r="N28" s="52"/>
    </row>
    <row r="29" spans="2:14" ht="13.5">
      <c r="B29" s="55"/>
      <c r="C29" s="145"/>
      <c r="D29" s="130"/>
      <c r="E29" s="7"/>
      <c r="F29" s="7"/>
      <c r="G29" s="52"/>
      <c r="I29" s="55"/>
      <c r="J29" s="7"/>
      <c r="K29" s="7"/>
      <c r="L29" s="7"/>
      <c r="M29" s="7"/>
      <c r="N29" s="52"/>
    </row>
    <row r="30" spans="2:14" ht="13.5">
      <c r="B30" s="55"/>
      <c r="C30" s="145"/>
      <c r="D30" s="130"/>
      <c r="E30" s="7"/>
      <c r="F30" s="7"/>
      <c r="G30" s="52"/>
      <c r="I30" s="55"/>
      <c r="J30" s="7"/>
      <c r="K30" s="7"/>
      <c r="L30" s="7"/>
      <c r="M30" s="7"/>
      <c r="N30" s="52"/>
    </row>
    <row r="31" spans="2:14" ht="13.5">
      <c r="B31" s="55"/>
      <c r="C31" s="145" t="s">
        <v>163</v>
      </c>
      <c r="D31" s="130"/>
      <c r="E31" s="7"/>
      <c r="F31" s="7">
        <f>F28*8/100</f>
        <v>833.6</v>
      </c>
      <c r="G31" s="52" t="s">
        <v>2</v>
      </c>
      <c r="I31" s="55"/>
      <c r="J31" s="7"/>
      <c r="K31" s="7"/>
      <c r="L31" s="7"/>
      <c r="M31" s="7"/>
      <c r="N31" s="52"/>
    </row>
    <row r="32" spans="2:14" ht="13.5">
      <c r="B32" s="55"/>
      <c r="C32" s="7"/>
      <c r="D32" s="7"/>
      <c r="E32" s="7"/>
      <c r="F32" s="7"/>
      <c r="G32" s="52"/>
      <c r="I32" s="55"/>
      <c r="J32" s="7"/>
      <c r="K32" s="7"/>
      <c r="L32" s="7"/>
      <c r="M32" s="7"/>
      <c r="N32" s="52"/>
    </row>
    <row r="33" spans="2:14" ht="13.5">
      <c r="B33" s="55"/>
      <c r="C33" s="7"/>
      <c r="D33" s="7"/>
      <c r="E33" s="7"/>
      <c r="F33" s="7"/>
      <c r="G33" s="52"/>
      <c r="I33" s="55"/>
      <c r="J33" s="7"/>
      <c r="K33" s="7"/>
      <c r="L33" s="7"/>
      <c r="M33" s="7"/>
      <c r="N33" s="52"/>
    </row>
    <row r="34" spans="2:14" ht="14.25">
      <c r="B34" s="56"/>
      <c r="C34" s="57"/>
      <c r="D34" s="8" t="s">
        <v>3</v>
      </c>
      <c r="E34" s="57"/>
      <c r="F34" s="57">
        <f>F28+F31</f>
        <v>11253.6</v>
      </c>
      <c r="G34" s="53" t="s">
        <v>2</v>
      </c>
      <c r="I34" s="56"/>
      <c r="J34" s="57"/>
      <c r="K34" s="8" t="s">
        <v>3</v>
      </c>
      <c r="L34" s="57"/>
      <c r="M34" s="57">
        <f>SUM(M10:M33)</f>
        <v>11254</v>
      </c>
      <c r="N34" s="53" t="s">
        <v>16</v>
      </c>
    </row>
    <row r="42" ht="18.75">
      <c r="J42" s="9" t="s">
        <v>164</v>
      </c>
    </row>
  </sheetData>
  <sheetProtection/>
  <mergeCells count="2">
    <mergeCell ref="B8:G8"/>
    <mergeCell ref="I8:N8"/>
  </mergeCells>
  <printOptions/>
  <pageMargins left="0.3937007874015748" right="0.1968503937007874"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1"/>
  <sheetViews>
    <sheetView zoomScalePageLayoutView="0" workbookViewId="0" topLeftCell="E1">
      <selection activeCell="O39" sqref="O39"/>
    </sheetView>
  </sheetViews>
  <sheetFormatPr defaultColWidth="9.140625" defaultRowHeight="15"/>
  <cols>
    <col min="1" max="1" width="1.7109375" style="58" customWidth="1"/>
    <col min="2" max="2" width="2.00390625" style="58" customWidth="1"/>
    <col min="3" max="3" width="14.57421875" style="58" customWidth="1"/>
    <col min="4" max="4" width="12.57421875" style="58" customWidth="1"/>
    <col min="5" max="5" width="8.421875" style="110" customWidth="1"/>
    <col min="6" max="6" width="12.57421875" style="58" customWidth="1"/>
    <col min="7" max="7" width="8.421875" style="58" customWidth="1"/>
    <col min="8" max="8" width="12.57421875" style="58" customWidth="1"/>
    <col min="9" max="9" width="8.421875" style="58" customWidth="1"/>
    <col min="10" max="10" width="12.57421875" style="58" customWidth="1"/>
    <col min="11" max="11" width="8.421875" style="58" customWidth="1"/>
    <col min="12" max="12" width="12.57421875" style="58" customWidth="1"/>
    <col min="13" max="13" width="8.421875" style="58" customWidth="1"/>
    <col min="14" max="253" width="9.00390625" style="58" customWidth="1"/>
    <col min="254" max="254" width="1.7109375" style="58" customWidth="1"/>
    <col min="255" max="255" width="2.00390625" style="58" customWidth="1"/>
    <col min="256" max="16384" width="14.57421875" style="58" customWidth="1"/>
  </cols>
  <sheetData>
    <row r="1" spans="3:6" ht="15" customHeight="1">
      <c r="C1" s="108" t="s">
        <v>185</v>
      </c>
      <c r="D1" s="108"/>
      <c r="E1" s="109"/>
      <c r="F1" s="65"/>
    </row>
    <row r="2" spans="3:6" ht="15" customHeight="1">
      <c r="C2" s="65"/>
      <c r="D2" s="65"/>
      <c r="E2" s="109"/>
      <c r="F2" s="65"/>
    </row>
    <row r="3" spans="3:9" ht="15" customHeight="1">
      <c r="C3" s="65"/>
      <c r="D3" s="65"/>
      <c r="E3" s="109"/>
      <c r="F3" s="65"/>
      <c r="I3" s="107" t="s">
        <v>166</v>
      </c>
    </row>
    <row r="4" ht="15" customHeight="1">
      <c r="P4" s="58" t="s">
        <v>56</v>
      </c>
    </row>
    <row r="5" spans="1:16" ht="15" customHeight="1">
      <c r="A5" s="95"/>
      <c r="B5" s="104"/>
      <c r="C5" s="104"/>
      <c r="D5" s="159" t="s">
        <v>167</v>
      </c>
      <c r="E5" s="160"/>
      <c r="F5" s="161" t="s">
        <v>54</v>
      </c>
      <c r="G5" s="160"/>
      <c r="H5" s="161" t="s">
        <v>53</v>
      </c>
      <c r="I5" s="160"/>
      <c r="J5" s="161" t="s">
        <v>52</v>
      </c>
      <c r="K5" s="160"/>
      <c r="L5" s="161" t="s">
        <v>51</v>
      </c>
      <c r="M5" s="160"/>
      <c r="N5" s="104"/>
      <c r="O5" s="104"/>
      <c r="P5" s="94"/>
    </row>
    <row r="6" spans="1:16" ht="15" customHeight="1">
      <c r="A6" s="78"/>
      <c r="B6" s="65"/>
      <c r="C6" s="65"/>
      <c r="D6" s="162" t="s">
        <v>168</v>
      </c>
      <c r="E6" s="163"/>
      <c r="F6" s="162" t="s">
        <v>168</v>
      </c>
      <c r="G6" s="163"/>
      <c r="H6" s="162" t="s">
        <v>168</v>
      </c>
      <c r="I6" s="163"/>
      <c r="J6" s="162" t="s">
        <v>168</v>
      </c>
      <c r="K6" s="163"/>
      <c r="L6" s="162" t="s">
        <v>168</v>
      </c>
      <c r="M6" s="163"/>
      <c r="N6" s="120" t="s">
        <v>169</v>
      </c>
      <c r="O6" s="65"/>
      <c r="P6" s="64"/>
    </row>
    <row r="7" spans="1:16" ht="15" customHeight="1">
      <c r="A7" s="78"/>
      <c r="B7" s="65"/>
      <c r="C7" s="65"/>
      <c r="D7" s="111"/>
      <c r="E7" s="112"/>
      <c r="F7" s="111"/>
      <c r="G7" s="112"/>
      <c r="H7" s="111"/>
      <c r="I7" s="112"/>
      <c r="J7" s="111"/>
      <c r="K7" s="112"/>
      <c r="L7" s="111"/>
      <c r="M7" s="112"/>
      <c r="N7" s="65"/>
      <c r="O7" s="65"/>
      <c r="P7" s="64"/>
    </row>
    <row r="8" spans="1:16" ht="15" customHeight="1">
      <c r="A8" s="86"/>
      <c r="B8" s="98" t="s">
        <v>50</v>
      </c>
      <c r="C8" s="98"/>
      <c r="D8" s="80">
        <f>SUM(D9:D11)</f>
        <v>2880</v>
      </c>
      <c r="E8" s="113">
        <v>1</v>
      </c>
      <c r="F8" s="80">
        <f>SUM(F9:F11)</f>
        <v>5640</v>
      </c>
      <c r="G8" s="113">
        <v>1</v>
      </c>
      <c r="H8" s="80">
        <f>SUM(H9:H11)</f>
        <v>7200</v>
      </c>
      <c r="I8" s="113">
        <v>1</v>
      </c>
      <c r="J8" s="80">
        <f>SUM(J9:J11)</f>
        <v>9000</v>
      </c>
      <c r="K8" s="113">
        <v>1</v>
      </c>
      <c r="L8" s="80">
        <f>SUM(L9:L11)</f>
        <v>9000</v>
      </c>
      <c r="M8" s="113">
        <v>1</v>
      </c>
      <c r="N8" s="98"/>
      <c r="O8" s="98"/>
      <c r="P8" s="85"/>
    </row>
    <row r="9" spans="1:16" ht="15" customHeight="1">
      <c r="A9" s="78"/>
      <c r="B9" s="65"/>
      <c r="C9" s="65" t="s">
        <v>173</v>
      </c>
      <c r="D9" s="80">
        <v>480</v>
      </c>
      <c r="E9" s="113">
        <f>D9/D$8</f>
        <v>0.16666666666666666</v>
      </c>
      <c r="F9" s="80">
        <v>840</v>
      </c>
      <c r="G9" s="113">
        <f>F9/F$8</f>
        <v>0.14893617021276595</v>
      </c>
      <c r="H9" s="80">
        <v>1200</v>
      </c>
      <c r="I9" s="113">
        <f>H9/H$8</f>
        <v>0.16666666666666666</v>
      </c>
      <c r="J9" s="80">
        <v>1800</v>
      </c>
      <c r="K9" s="113">
        <f>J9/J$8</f>
        <v>0.2</v>
      </c>
      <c r="L9" s="80">
        <v>1800</v>
      </c>
      <c r="M9" s="113">
        <f>L9/L$8</f>
        <v>0.2</v>
      </c>
      <c r="N9" s="120" t="s">
        <v>188</v>
      </c>
      <c r="O9" s="65"/>
      <c r="P9" s="64"/>
    </row>
    <row r="10" spans="1:16" ht="15" customHeight="1">
      <c r="A10" s="78"/>
      <c r="B10" s="65"/>
      <c r="C10" s="65" t="s">
        <v>174</v>
      </c>
      <c r="D10" s="80">
        <v>2400</v>
      </c>
      <c r="E10" s="113">
        <f>D10/D$8</f>
        <v>0.8333333333333334</v>
      </c>
      <c r="F10" s="80">
        <v>4800</v>
      </c>
      <c r="G10" s="113">
        <f>F10/F$8</f>
        <v>0.851063829787234</v>
      </c>
      <c r="H10" s="80">
        <v>6000</v>
      </c>
      <c r="I10" s="113">
        <f>H10/H$8</f>
        <v>0.8333333333333334</v>
      </c>
      <c r="J10" s="80">
        <v>7200</v>
      </c>
      <c r="K10" s="113">
        <f>J10/J$8</f>
        <v>0.8</v>
      </c>
      <c r="L10" s="80">
        <v>7200</v>
      </c>
      <c r="M10" s="113">
        <f>L10/L$8</f>
        <v>0.8</v>
      </c>
      <c r="N10" s="120" t="s">
        <v>189</v>
      </c>
      <c r="O10" s="65"/>
      <c r="P10" s="64"/>
    </row>
    <row r="11" spans="1:16" ht="15" customHeight="1">
      <c r="A11" s="78"/>
      <c r="B11" s="65"/>
      <c r="C11" s="65" t="s">
        <v>170</v>
      </c>
      <c r="D11" s="80"/>
      <c r="E11" s="113"/>
      <c r="F11" s="80"/>
      <c r="G11" s="113"/>
      <c r="H11" s="80"/>
      <c r="I11" s="113"/>
      <c r="J11" s="80"/>
      <c r="K11" s="113"/>
      <c r="L11" s="80"/>
      <c r="M11" s="113"/>
      <c r="N11" s="59" t="s">
        <v>182</v>
      </c>
      <c r="O11" s="65"/>
      <c r="P11" s="64"/>
    </row>
    <row r="12" spans="1:16" ht="15" customHeight="1">
      <c r="A12" s="78"/>
      <c r="B12" s="65"/>
      <c r="C12" s="96" t="s">
        <v>49</v>
      </c>
      <c r="D12" s="77"/>
      <c r="E12" s="115"/>
      <c r="F12" s="77"/>
      <c r="G12" s="115"/>
      <c r="H12" s="77"/>
      <c r="I12" s="115"/>
      <c r="J12" s="77"/>
      <c r="K12" s="115"/>
      <c r="L12" s="77"/>
      <c r="M12" s="115"/>
      <c r="N12" s="120" t="s">
        <v>171</v>
      </c>
      <c r="O12" s="65"/>
      <c r="P12" s="64"/>
    </row>
    <row r="13" spans="1:16" ht="15" customHeight="1">
      <c r="A13" s="95"/>
      <c r="B13" s="104" t="s">
        <v>48</v>
      </c>
      <c r="C13" s="104"/>
      <c r="D13" s="93">
        <f>SUM(D14:D16)</f>
        <v>2280</v>
      </c>
      <c r="E13" s="116">
        <f aca="true" t="shared" si="0" ref="E13:G28">D13/D$8</f>
        <v>0.7916666666666666</v>
      </c>
      <c r="F13" s="93">
        <f>SUM(F14:F16)</f>
        <v>4440</v>
      </c>
      <c r="G13" s="116">
        <f t="shared" si="0"/>
        <v>0.7872340425531915</v>
      </c>
      <c r="H13" s="93">
        <f>SUM(H14:H16)</f>
        <v>5700</v>
      </c>
      <c r="I13" s="116">
        <f>H13/H$8</f>
        <v>0.7916666666666666</v>
      </c>
      <c r="J13" s="93">
        <f>SUM(J14:J16)</f>
        <v>7200</v>
      </c>
      <c r="K13" s="116">
        <f>J13/J$8</f>
        <v>0.8</v>
      </c>
      <c r="L13" s="93">
        <f>SUM(L14:L16)</f>
        <v>7200</v>
      </c>
      <c r="M13" s="116">
        <f>L13/L$8</f>
        <v>0.8</v>
      </c>
      <c r="N13" s="120" t="s">
        <v>172</v>
      </c>
      <c r="O13" s="65"/>
      <c r="P13" s="64"/>
    </row>
    <row r="14" spans="1:16" ht="15" customHeight="1">
      <c r="A14" s="78"/>
      <c r="B14" s="65"/>
      <c r="C14" s="65" t="s">
        <v>173</v>
      </c>
      <c r="D14" s="80">
        <f>D9</f>
        <v>480</v>
      </c>
      <c r="E14" s="113">
        <f>D14/D$8</f>
        <v>0.16666666666666666</v>
      </c>
      <c r="F14" s="80">
        <f>F9</f>
        <v>840</v>
      </c>
      <c r="G14" s="113">
        <f>F14/F$8</f>
        <v>0.14893617021276595</v>
      </c>
      <c r="H14" s="80">
        <f>H9</f>
        <v>1200</v>
      </c>
      <c r="I14" s="113">
        <f>H14/H$8</f>
        <v>0.16666666666666666</v>
      </c>
      <c r="J14" s="80">
        <f>J9</f>
        <v>1800</v>
      </c>
      <c r="K14" s="113">
        <f>J14/J$8</f>
        <v>0.2</v>
      </c>
      <c r="L14" s="80">
        <f>L9</f>
        <v>1800</v>
      </c>
      <c r="M14" s="113">
        <f>L14/L$8</f>
        <v>0.2</v>
      </c>
      <c r="N14" s="65"/>
      <c r="O14" s="65"/>
      <c r="P14" s="64"/>
    </row>
    <row r="15" spans="1:16" ht="15" customHeight="1">
      <c r="A15" s="78"/>
      <c r="B15" s="65"/>
      <c r="C15" s="65" t="s">
        <v>174</v>
      </c>
      <c r="D15" s="80">
        <f>D10*75/100</f>
        <v>1800</v>
      </c>
      <c r="E15" s="113">
        <f>D15/D$8</f>
        <v>0.625</v>
      </c>
      <c r="F15" s="80">
        <f>F10*75/100</f>
        <v>3600</v>
      </c>
      <c r="G15" s="113">
        <f>F15/F$8</f>
        <v>0.6382978723404256</v>
      </c>
      <c r="H15" s="80">
        <f>H10*75/100</f>
        <v>4500</v>
      </c>
      <c r="I15" s="113">
        <f>H15/H$8</f>
        <v>0.625</v>
      </c>
      <c r="J15" s="80">
        <f>J10*75/100</f>
        <v>5400</v>
      </c>
      <c r="K15" s="113">
        <f>J15/J$8</f>
        <v>0.6</v>
      </c>
      <c r="L15" s="80">
        <f>L10*75/100</f>
        <v>5400</v>
      </c>
      <c r="M15" s="113">
        <f>L15/L$8</f>
        <v>0.6</v>
      </c>
      <c r="N15" s="120" t="s">
        <v>172</v>
      </c>
      <c r="O15" s="65"/>
      <c r="P15" s="64"/>
    </row>
    <row r="16" spans="1:16" ht="15" customHeight="1">
      <c r="A16" s="78"/>
      <c r="B16" s="65"/>
      <c r="C16" s="65" t="s">
        <v>143</v>
      </c>
      <c r="D16" s="80"/>
      <c r="E16" s="113"/>
      <c r="F16" s="80"/>
      <c r="G16" s="113"/>
      <c r="H16" s="80"/>
      <c r="I16" s="113"/>
      <c r="J16" s="80"/>
      <c r="K16" s="113"/>
      <c r="L16" s="80"/>
      <c r="M16" s="113"/>
      <c r="N16" s="65"/>
      <c r="O16" s="65"/>
      <c r="P16" s="64"/>
    </row>
    <row r="17" spans="1:16" ht="15" customHeight="1">
      <c r="A17" s="86"/>
      <c r="B17" s="98" t="s">
        <v>47</v>
      </c>
      <c r="C17" s="98"/>
      <c r="D17" s="80">
        <f>SUM(D18:D24)</f>
        <v>2145</v>
      </c>
      <c r="E17" s="113">
        <f t="shared" si="0"/>
        <v>0.7447916666666666</v>
      </c>
      <c r="F17" s="80">
        <f>SUM(F18:F24)</f>
        <v>1200</v>
      </c>
      <c r="G17" s="113">
        <f t="shared" si="0"/>
        <v>0.2127659574468085</v>
      </c>
      <c r="H17" s="80">
        <f>SUM(H18:H24)</f>
        <v>1900</v>
      </c>
      <c r="I17" s="113">
        <f aca="true" t="shared" si="1" ref="I17:I22">H17/H$8</f>
        <v>0.2638888888888889</v>
      </c>
      <c r="J17" s="80">
        <f>SUM(J18:J24)</f>
        <v>2000</v>
      </c>
      <c r="K17" s="113">
        <f aca="true" t="shared" si="2" ref="K17:K22">J17/J$8</f>
        <v>0.2222222222222222</v>
      </c>
      <c r="L17" s="80">
        <f>SUM(L18:L24)</f>
        <v>2100</v>
      </c>
      <c r="M17" s="113">
        <f aca="true" t="shared" si="3" ref="M17:M22">L17/L$8</f>
        <v>0.23333333333333334</v>
      </c>
      <c r="N17" s="65"/>
      <c r="O17" s="65"/>
      <c r="P17" s="64"/>
    </row>
    <row r="18" spans="1:16" ht="15" customHeight="1">
      <c r="A18" s="78"/>
      <c r="B18" s="65"/>
      <c r="C18" s="65" t="s">
        <v>46</v>
      </c>
      <c r="D18" s="80">
        <v>0</v>
      </c>
      <c r="E18" s="113">
        <f t="shared" si="0"/>
        <v>0</v>
      </c>
      <c r="F18" s="80">
        <v>500</v>
      </c>
      <c r="G18" s="113">
        <f t="shared" si="0"/>
        <v>0.08865248226950355</v>
      </c>
      <c r="H18" s="80">
        <v>1000</v>
      </c>
      <c r="I18" s="113">
        <f t="shared" si="1"/>
        <v>0.1388888888888889</v>
      </c>
      <c r="J18" s="80">
        <v>1000</v>
      </c>
      <c r="K18" s="113">
        <f t="shared" si="2"/>
        <v>0.1111111111111111</v>
      </c>
      <c r="L18" s="80">
        <v>1000</v>
      </c>
      <c r="M18" s="113">
        <f t="shared" si="3"/>
        <v>0.1111111111111111</v>
      </c>
      <c r="N18" s="120" t="s">
        <v>175</v>
      </c>
      <c r="O18" s="65"/>
      <c r="P18" s="64"/>
    </row>
    <row r="19" spans="1:16" ht="15" customHeight="1">
      <c r="A19" s="78"/>
      <c r="B19" s="65"/>
      <c r="C19" s="65" t="s">
        <v>45</v>
      </c>
      <c r="D19" s="80">
        <v>0</v>
      </c>
      <c r="E19" s="113">
        <f t="shared" si="0"/>
        <v>0</v>
      </c>
      <c r="F19" s="80">
        <v>0</v>
      </c>
      <c r="G19" s="113">
        <f t="shared" si="0"/>
        <v>0</v>
      </c>
      <c r="H19" s="80">
        <v>0</v>
      </c>
      <c r="I19" s="113">
        <f t="shared" si="1"/>
        <v>0</v>
      </c>
      <c r="J19" s="80">
        <v>0</v>
      </c>
      <c r="K19" s="113">
        <f t="shared" si="2"/>
        <v>0</v>
      </c>
      <c r="L19" s="80">
        <v>0</v>
      </c>
      <c r="M19" s="113">
        <f t="shared" si="3"/>
        <v>0</v>
      </c>
      <c r="N19" s="120" t="s">
        <v>183</v>
      </c>
      <c r="O19" s="65"/>
      <c r="P19" s="64"/>
    </row>
    <row r="20" spans="1:16" ht="15" customHeight="1">
      <c r="A20" s="78"/>
      <c r="B20" s="65"/>
      <c r="C20" s="65" t="s">
        <v>28</v>
      </c>
      <c r="D20" s="80"/>
      <c r="E20" s="113">
        <f t="shared" si="0"/>
        <v>0</v>
      </c>
      <c r="F20" s="80"/>
      <c r="G20" s="113">
        <f t="shared" si="0"/>
        <v>0</v>
      </c>
      <c r="H20" s="80"/>
      <c r="I20" s="113">
        <f t="shared" si="1"/>
        <v>0</v>
      </c>
      <c r="J20" s="80"/>
      <c r="K20" s="113">
        <f t="shared" si="2"/>
        <v>0</v>
      </c>
      <c r="L20" s="80"/>
      <c r="M20" s="113">
        <f t="shared" si="3"/>
        <v>0</v>
      </c>
      <c r="N20" s="65"/>
      <c r="O20" s="65"/>
      <c r="P20" s="64"/>
    </row>
    <row r="21" spans="1:16" ht="15" customHeight="1">
      <c r="A21" s="78"/>
      <c r="B21" s="65"/>
      <c r="C21" s="65" t="s">
        <v>44</v>
      </c>
      <c r="D21" s="80">
        <v>50</v>
      </c>
      <c r="E21" s="113">
        <f t="shared" si="0"/>
        <v>0.017361111111111112</v>
      </c>
      <c r="F21" s="80">
        <v>100</v>
      </c>
      <c r="G21" s="113">
        <f t="shared" si="0"/>
        <v>0.01773049645390071</v>
      </c>
      <c r="H21" s="80">
        <v>100</v>
      </c>
      <c r="I21" s="113">
        <f t="shared" si="1"/>
        <v>0.013888888888888888</v>
      </c>
      <c r="J21" s="80">
        <v>100</v>
      </c>
      <c r="K21" s="113">
        <f t="shared" si="2"/>
        <v>0.011111111111111112</v>
      </c>
      <c r="L21" s="80">
        <v>100</v>
      </c>
      <c r="M21" s="113">
        <f t="shared" si="3"/>
        <v>0.011111111111111112</v>
      </c>
      <c r="N21" s="65"/>
      <c r="O21" s="65"/>
      <c r="P21" s="64"/>
    </row>
    <row r="22" spans="1:16" ht="15" customHeight="1">
      <c r="A22" s="78"/>
      <c r="B22" s="65"/>
      <c r="C22" s="65" t="s">
        <v>43</v>
      </c>
      <c r="D22" s="80">
        <v>1995</v>
      </c>
      <c r="E22" s="113">
        <f t="shared" si="0"/>
        <v>0.6927083333333334</v>
      </c>
      <c r="F22" s="80">
        <v>400</v>
      </c>
      <c r="G22" s="113">
        <f t="shared" si="0"/>
        <v>0.07092198581560284</v>
      </c>
      <c r="H22" s="80">
        <v>500</v>
      </c>
      <c r="I22" s="113">
        <f t="shared" si="1"/>
        <v>0.06944444444444445</v>
      </c>
      <c r="J22" s="80">
        <v>500</v>
      </c>
      <c r="K22" s="113">
        <f t="shared" si="2"/>
        <v>0.05555555555555555</v>
      </c>
      <c r="L22" s="80">
        <v>500</v>
      </c>
      <c r="M22" s="113">
        <f t="shared" si="3"/>
        <v>0.05555555555555555</v>
      </c>
      <c r="N22" s="120" t="s">
        <v>176</v>
      </c>
      <c r="O22" s="65"/>
      <c r="P22" s="64"/>
    </row>
    <row r="23" spans="1:16" ht="15" customHeight="1">
      <c r="A23" s="78"/>
      <c r="B23" s="65"/>
      <c r="C23" s="65" t="s">
        <v>143</v>
      </c>
      <c r="D23" s="80"/>
      <c r="E23" s="113"/>
      <c r="F23" s="80"/>
      <c r="G23" s="113"/>
      <c r="H23" s="80"/>
      <c r="I23" s="113"/>
      <c r="J23" s="80"/>
      <c r="K23" s="113"/>
      <c r="L23" s="80"/>
      <c r="M23" s="113"/>
      <c r="N23" s="65"/>
      <c r="O23" s="65"/>
      <c r="P23" s="68"/>
    </row>
    <row r="24" spans="1:16" ht="15" customHeight="1">
      <c r="A24" s="78"/>
      <c r="B24" s="65"/>
      <c r="C24" s="65" t="s">
        <v>144</v>
      </c>
      <c r="D24" s="77">
        <v>100</v>
      </c>
      <c r="E24" s="115">
        <f t="shared" si="0"/>
        <v>0.034722222222222224</v>
      </c>
      <c r="F24" s="77">
        <v>200</v>
      </c>
      <c r="G24" s="115">
        <f t="shared" si="0"/>
        <v>0.03546099290780142</v>
      </c>
      <c r="H24" s="77">
        <v>300</v>
      </c>
      <c r="I24" s="115">
        <f aca="true" t="shared" si="4" ref="I24:I35">H24/H$8</f>
        <v>0.041666666666666664</v>
      </c>
      <c r="J24" s="77">
        <v>400</v>
      </c>
      <c r="K24" s="115">
        <f aca="true" t="shared" si="5" ref="K24:K35">J24/J$8</f>
        <v>0.044444444444444446</v>
      </c>
      <c r="L24" s="77">
        <v>500</v>
      </c>
      <c r="M24" s="115">
        <f aca="true" t="shared" si="6" ref="M24:M35">L24/L$8</f>
        <v>0.05555555555555555</v>
      </c>
      <c r="N24" s="65"/>
      <c r="O24" s="65"/>
      <c r="P24" s="64"/>
    </row>
    <row r="25" spans="1:16" ht="15" customHeight="1">
      <c r="A25" s="75"/>
      <c r="B25" s="117" t="s">
        <v>40</v>
      </c>
      <c r="C25" s="117"/>
      <c r="D25" s="73">
        <f>D13-D17</f>
        <v>135</v>
      </c>
      <c r="E25" s="118">
        <f t="shared" si="0"/>
        <v>0.046875</v>
      </c>
      <c r="F25" s="73">
        <f>F13-F17</f>
        <v>3240</v>
      </c>
      <c r="G25" s="118">
        <f t="shared" si="0"/>
        <v>0.574468085106383</v>
      </c>
      <c r="H25" s="73">
        <f>H13-H17</f>
        <v>3800</v>
      </c>
      <c r="I25" s="118">
        <f t="shared" si="4"/>
        <v>0.5277777777777778</v>
      </c>
      <c r="J25" s="73">
        <f>J13-J17</f>
        <v>5200</v>
      </c>
      <c r="K25" s="118">
        <f t="shared" si="5"/>
        <v>0.5777777777777777</v>
      </c>
      <c r="L25" s="73">
        <f>L13-L17</f>
        <v>5100</v>
      </c>
      <c r="M25" s="118">
        <f t="shared" si="6"/>
        <v>0.5666666666666667</v>
      </c>
      <c r="N25" s="65"/>
      <c r="O25" s="65"/>
      <c r="P25" s="64"/>
    </row>
    <row r="26" spans="1:16" ht="15" customHeight="1">
      <c r="A26" s="78"/>
      <c r="B26" s="65" t="s">
        <v>39</v>
      </c>
      <c r="C26" s="65"/>
      <c r="D26" s="89"/>
      <c r="E26" s="119">
        <f t="shared" si="0"/>
        <v>0</v>
      </c>
      <c r="F26" s="89"/>
      <c r="G26" s="119">
        <f t="shared" si="0"/>
        <v>0</v>
      </c>
      <c r="H26" s="89"/>
      <c r="I26" s="119">
        <f t="shared" si="4"/>
        <v>0</v>
      </c>
      <c r="J26" s="89"/>
      <c r="K26" s="119">
        <f t="shared" si="5"/>
        <v>0</v>
      </c>
      <c r="L26" s="89"/>
      <c r="M26" s="119">
        <f t="shared" si="6"/>
        <v>0</v>
      </c>
      <c r="N26" s="65"/>
      <c r="O26" s="65"/>
      <c r="P26" s="64"/>
    </row>
    <row r="27" spans="1:16" ht="15" customHeight="1">
      <c r="A27" s="78"/>
      <c r="B27" s="65"/>
      <c r="C27" s="65" t="s">
        <v>38</v>
      </c>
      <c r="D27" s="80"/>
      <c r="E27" s="113">
        <f t="shared" si="0"/>
        <v>0</v>
      </c>
      <c r="F27" s="80"/>
      <c r="G27" s="113">
        <f t="shared" si="0"/>
        <v>0</v>
      </c>
      <c r="H27" s="80"/>
      <c r="I27" s="113">
        <f t="shared" si="4"/>
        <v>0</v>
      </c>
      <c r="J27" s="80"/>
      <c r="K27" s="113">
        <f t="shared" si="5"/>
        <v>0</v>
      </c>
      <c r="L27" s="80"/>
      <c r="M27" s="113">
        <f t="shared" si="6"/>
        <v>0</v>
      </c>
      <c r="N27" s="65"/>
      <c r="O27" s="65"/>
      <c r="P27" s="64"/>
    </row>
    <row r="28" spans="1:16" ht="15" customHeight="1">
      <c r="A28" s="86"/>
      <c r="B28" s="98" t="s">
        <v>37</v>
      </c>
      <c r="C28" s="98"/>
      <c r="D28" s="80">
        <v>200</v>
      </c>
      <c r="E28" s="113">
        <f t="shared" si="0"/>
        <v>0.06944444444444445</v>
      </c>
      <c r="F28" s="80">
        <v>200</v>
      </c>
      <c r="G28" s="113">
        <f t="shared" si="0"/>
        <v>0.03546099290780142</v>
      </c>
      <c r="H28" s="80">
        <v>200</v>
      </c>
      <c r="I28" s="113">
        <f t="shared" si="4"/>
        <v>0.027777777777777776</v>
      </c>
      <c r="J28" s="80">
        <v>200</v>
      </c>
      <c r="K28" s="113">
        <f t="shared" si="5"/>
        <v>0.022222222222222223</v>
      </c>
      <c r="L28" s="80">
        <v>200</v>
      </c>
      <c r="M28" s="113">
        <f t="shared" si="6"/>
        <v>0.022222222222222223</v>
      </c>
      <c r="N28" s="65"/>
      <c r="O28" s="65"/>
      <c r="P28" s="64"/>
    </row>
    <row r="29" spans="1:16" ht="15" customHeight="1">
      <c r="A29" s="78"/>
      <c r="B29" s="65"/>
      <c r="C29" s="65" t="s">
        <v>36</v>
      </c>
      <c r="D29" s="77">
        <v>200</v>
      </c>
      <c r="E29" s="115">
        <f aca="true" t="shared" si="7" ref="E29:G35">D29/D$8</f>
        <v>0.06944444444444445</v>
      </c>
      <c r="F29" s="77">
        <v>200</v>
      </c>
      <c r="G29" s="115">
        <f t="shared" si="7"/>
        <v>0.03546099290780142</v>
      </c>
      <c r="H29" s="77">
        <v>200</v>
      </c>
      <c r="I29" s="115">
        <f t="shared" si="4"/>
        <v>0.027777777777777776</v>
      </c>
      <c r="J29" s="77">
        <v>200</v>
      </c>
      <c r="K29" s="115">
        <f t="shared" si="5"/>
        <v>0.022222222222222223</v>
      </c>
      <c r="L29" s="77">
        <v>200</v>
      </c>
      <c r="M29" s="115">
        <f t="shared" si="6"/>
        <v>0.022222222222222223</v>
      </c>
      <c r="N29" s="120" t="s">
        <v>177</v>
      </c>
      <c r="O29" s="65"/>
      <c r="P29" s="64"/>
    </row>
    <row r="30" spans="1:16" ht="15" customHeight="1">
      <c r="A30" s="75"/>
      <c r="B30" s="117" t="s">
        <v>35</v>
      </c>
      <c r="C30" s="117"/>
      <c r="D30" s="73">
        <f>D25+D26-D28</f>
        <v>-65</v>
      </c>
      <c r="E30" s="118">
        <f t="shared" si="7"/>
        <v>-0.022569444444444444</v>
      </c>
      <c r="F30" s="73">
        <f>F25+F26-F28</f>
        <v>3040</v>
      </c>
      <c r="G30" s="118">
        <f t="shared" si="7"/>
        <v>0.5390070921985816</v>
      </c>
      <c r="H30" s="73">
        <f>H25+H26-H28</f>
        <v>3600</v>
      </c>
      <c r="I30" s="118">
        <f t="shared" si="4"/>
        <v>0.5</v>
      </c>
      <c r="J30" s="73">
        <f>J25+J26-J28</f>
        <v>5000</v>
      </c>
      <c r="K30" s="118">
        <f t="shared" si="5"/>
        <v>0.5555555555555556</v>
      </c>
      <c r="L30" s="73">
        <f>L25+L26-L28</f>
        <v>4900</v>
      </c>
      <c r="M30" s="118">
        <f t="shared" si="6"/>
        <v>0.5444444444444444</v>
      </c>
      <c r="N30" s="65"/>
      <c r="O30" s="65"/>
      <c r="P30" s="64"/>
    </row>
    <row r="31" spans="1:16" ht="15" customHeight="1">
      <c r="A31" s="78"/>
      <c r="B31" s="65" t="s">
        <v>34</v>
      </c>
      <c r="C31" s="65"/>
      <c r="D31" s="89"/>
      <c r="E31" s="119">
        <f t="shared" si="7"/>
        <v>0</v>
      </c>
      <c r="F31" s="89"/>
      <c r="G31" s="119">
        <f t="shared" si="7"/>
        <v>0</v>
      </c>
      <c r="H31" s="89"/>
      <c r="I31" s="119">
        <f t="shared" si="4"/>
        <v>0</v>
      </c>
      <c r="J31" s="89"/>
      <c r="K31" s="119">
        <f t="shared" si="5"/>
        <v>0</v>
      </c>
      <c r="L31" s="89"/>
      <c r="M31" s="119">
        <f t="shared" si="6"/>
        <v>0</v>
      </c>
      <c r="N31" s="65"/>
      <c r="O31" s="65"/>
      <c r="P31" s="64"/>
    </row>
    <row r="32" spans="1:16" ht="15" customHeight="1">
      <c r="A32" s="86"/>
      <c r="B32" s="98" t="s">
        <v>33</v>
      </c>
      <c r="C32" s="98"/>
      <c r="D32" s="80"/>
      <c r="E32" s="113">
        <f t="shared" si="7"/>
        <v>0</v>
      </c>
      <c r="F32" s="80"/>
      <c r="G32" s="113">
        <f t="shared" si="7"/>
        <v>0</v>
      </c>
      <c r="H32" s="80"/>
      <c r="I32" s="113">
        <f t="shared" si="4"/>
        <v>0</v>
      </c>
      <c r="J32" s="80"/>
      <c r="K32" s="113">
        <f t="shared" si="5"/>
        <v>0</v>
      </c>
      <c r="L32" s="80"/>
      <c r="M32" s="113">
        <f t="shared" si="6"/>
        <v>0</v>
      </c>
      <c r="N32" s="65"/>
      <c r="O32" s="65"/>
      <c r="P32" s="64"/>
    </row>
    <row r="33" spans="1:16" ht="15" customHeight="1">
      <c r="A33" s="86"/>
      <c r="B33" s="98" t="s">
        <v>32</v>
      </c>
      <c r="C33" s="98"/>
      <c r="D33" s="80">
        <f>D30+D31-D32</f>
        <v>-65</v>
      </c>
      <c r="E33" s="113">
        <f t="shared" si="7"/>
        <v>-0.022569444444444444</v>
      </c>
      <c r="F33" s="80">
        <f>F30+F31-F32</f>
        <v>3040</v>
      </c>
      <c r="G33" s="113">
        <f t="shared" si="7"/>
        <v>0.5390070921985816</v>
      </c>
      <c r="H33" s="80">
        <f>H30+H31-H32</f>
        <v>3600</v>
      </c>
      <c r="I33" s="113">
        <f t="shared" si="4"/>
        <v>0.5</v>
      </c>
      <c r="J33" s="80">
        <f>J30+J31-J32</f>
        <v>5000</v>
      </c>
      <c r="K33" s="113">
        <f t="shared" si="5"/>
        <v>0.5555555555555556</v>
      </c>
      <c r="L33" s="80">
        <f>L30+L31-L32</f>
        <v>4900</v>
      </c>
      <c r="M33" s="113">
        <f t="shared" si="6"/>
        <v>0.5444444444444444</v>
      </c>
      <c r="N33" s="65"/>
      <c r="O33" s="65"/>
      <c r="P33" s="64"/>
    </row>
    <row r="34" spans="1:16" ht="15" customHeight="1">
      <c r="A34" s="86"/>
      <c r="B34" s="98"/>
      <c r="C34" s="98" t="s">
        <v>31</v>
      </c>
      <c r="D34" s="77">
        <v>0</v>
      </c>
      <c r="E34" s="115">
        <f t="shared" si="7"/>
        <v>0</v>
      </c>
      <c r="F34" s="77">
        <f>F33*40/100</f>
        <v>1216</v>
      </c>
      <c r="G34" s="115">
        <f t="shared" si="7"/>
        <v>0.21560283687943263</v>
      </c>
      <c r="H34" s="77">
        <f>H33*40/100</f>
        <v>1440</v>
      </c>
      <c r="I34" s="115">
        <f t="shared" si="4"/>
        <v>0.2</v>
      </c>
      <c r="J34" s="77">
        <f>J33*40/100</f>
        <v>2000</v>
      </c>
      <c r="K34" s="115">
        <f t="shared" si="5"/>
        <v>0.2222222222222222</v>
      </c>
      <c r="L34" s="77">
        <f>L33*40/100</f>
        <v>1960</v>
      </c>
      <c r="M34" s="115">
        <f t="shared" si="6"/>
        <v>0.21777777777777776</v>
      </c>
      <c r="N34" s="120" t="s">
        <v>30</v>
      </c>
      <c r="O34" s="65"/>
      <c r="P34" s="64"/>
    </row>
    <row r="35" spans="1:16" ht="15" customHeight="1">
      <c r="A35" s="75"/>
      <c r="B35" s="117" t="s">
        <v>29</v>
      </c>
      <c r="C35" s="117"/>
      <c r="D35" s="73">
        <f>D33-D34</f>
        <v>-65</v>
      </c>
      <c r="E35" s="118">
        <f t="shared" si="7"/>
        <v>-0.022569444444444444</v>
      </c>
      <c r="F35" s="73">
        <f>F33-F34</f>
        <v>1824</v>
      </c>
      <c r="G35" s="118">
        <f t="shared" si="7"/>
        <v>0.32340425531914896</v>
      </c>
      <c r="H35" s="73">
        <f>H33-H34</f>
        <v>2160</v>
      </c>
      <c r="I35" s="118">
        <f t="shared" si="4"/>
        <v>0.3</v>
      </c>
      <c r="J35" s="73">
        <f>J33-J34</f>
        <v>3000</v>
      </c>
      <c r="K35" s="118">
        <f t="shared" si="5"/>
        <v>0.3333333333333333</v>
      </c>
      <c r="L35" s="73">
        <f>L33-L34</f>
        <v>2940</v>
      </c>
      <c r="M35" s="118">
        <f t="shared" si="6"/>
        <v>0.32666666666666666</v>
      </c>
      <c r="N35" s="65"/>
      <c r="O35" s="65"/>
      <c r="P35" s="64"/>
    </row>
    <row r="36" spans="1:16" ht="15" customHeight="1">
      <c r="A36" s="78"/>
      <c r="B36" s="65" t="s">
        <v>28</v>
      </c>
      <c r="C36" s="65"/>
      <c r="D36" s="89"/>
      <c r="E36" s="121"/>
      <c r="F36" s="89"/>
      <c r="G36" s="121"/>
      <c r="H36" s="89"/>
      <c r="I36" s="121"/>
      <c r="J36" s="89"/>
      <c r="K36" s="121"/>
      <c r="L36" s="89"/>
      <c r="M36" s="121"/>
      <c r="N36" s="65"/>
      <c r="O36" s="65"/>
      <c r="P36" s="64"/>
    </row>
    <row r="37" spans="1:16" ht="15" customHeight="1">
      <c r="A37" s="86"/>
      <c r="B37" s="98" t="s">
        <v>27</v>
      </c>
      <c r="C37" s="98"/>
      <c r="D37" s="80">
        <f>D35+D36</f>
        <v>-65</v>
      </c>
      <c r="E37" s="122"/>
      <c r="F37" s="80">
        <f>F35+F36</f>
        <v>1824</v>
      </c>
      <c r="G37" s="123"/>
      <c r="H37" s="80">
        <f>H35+H36</f>
        <v>2160</v>
      </c>
      <c r="I37" s="123"/>
      <c r="J37" s="80">
        <f>J35+J36</f>
        <v>3000</v>
      </c>
      <c r="K37" s="123"/>
      <c r="L37" s="80">
        <f>L35+L36</f>
        <v>2940</v>
      </c>
      <c r="M37" s="123"/>
      <c r="N37" s="65"/>
      <c r="O37" s="65"/>
      <c r="P37" s="64"/>
    </row>
    <row r="38" spans="1:16" ht="15" customHeight="1">
      <c r="A38" s="86"/>
      <c r="B38" s="98" t="s">
        <v>26</v>
      </c>
      <c r="C38" s="98"/>
      <c r="D38" s="77">
        <v>750</v>
      </c>
      <c r="E38" s="124"/>
      <c r="F38" s="80">
        <v>1500</v>
      </c>
      <c r="G38" s="123"/>
      <c r="H38" s="80">
        <v>1500</v>
      </c>
      <c r="I38" s="123"/>
      <c r="J38" s="80">
        <v>1500</v>
      </c>
      <c r="K38" s="123"/>
      <c r="L38" s="80">
        <v>1500</v>
      </c>
      <c r="M38" s="123"/>
      <c r="N38" s="147" t="s">
        <v>190</v>
      </c>
      <c r="O38" s="65"/>
      <c r="P38" s="64"/>
    </row>
    <row r="39" spans="1:16" ht="15" customHeight="1">
      <c r="A39" s="86"/>
      <c r="B39" s="98"/>
      <c r="C39" s="98"/>
      <c r="D39" s="70" t="s">
        <v>145</v>
      </c>
      <c r="E39" s="144"/>
      <c r="F39" s="70" t="s">
        <v>146</v>
      </c>
      <c r="G39" s="144"/>
      <c r="H39" s="70" t="s">
        <v>147</v>
      </c>
      <c r="I39" s="144"/>
      <c r="J39" s="70" t="s">
        <v>148</v>
      </c>
      <c r="K39" s="144"/>
      <c r="L39" s="70" t="s">
        <v>148</v>
      </c>
      <c r="M39" s="144"/>
      <c r="N39" s="98"/>
      <c r="O39" s="98"/>
      <c r="P39" s="85"/>
    </row>
    <row r="40" spans="1:16" s="59" customFormat="1" ht="15" customHeight="1">
      <c r="A40" s="67"/>
      <c r="B40" s="120"/>
      <c r="C40" s="120"/>
      <c r="D40" s="67" t="s">
        <v>149</v>
      </c>
      <c r="E40" s="127"/>
      <c r="F40" s="67" t="s">
        <v>150</v>
      </c>
      <c r="G40" s="127"/>
      <c r="H40" s="67" t="s">
        <v>151</v>
      </c>
      <c r="I40" s="127"/>
      <c r="J40" s="67" t="s">
        <v>152</v>
      </c>
      <c r="K40" s="127"/>
      <c r="L40" s="67" t="s">
        <v>152</v>
      </c>
      <c r="M40" s="127"/>
      <c r="N40" s="120"/>
      <c r="O40" s="120"/>
      <c r="P40" s="68"/>
    </row>
    <row r="41" spans="1:16" s="59" customFormat="1" ht="15" customHeight="1">
      <c r="A41" s="63"/>
      <c r="B41" s="61"/>
      <c r="C41" s="61"/>
      <c r="D41" s="63" t="s">
        <v>178</v>
      </c>
      <c r="E41" s="128"/>
      <c r="F41" s="63" t="s">
        <v>179</v>
      </c>
      <c r="G41" s="128"/>
      <c r="H41" s="63" t="s">
        <v>180</v>
      </c>
      <c r="I41" s="128"/>
      <c r="J41" s="63" t="s">
        <v>181</v>
      </c>
      <c r="K41" s="128"/>
      <c r="L41" s="63" t="s">
        <v>181</v>
      </c>
      <c r="M41" s="128"/>
      <c r="N41" s="61"/>
      <c r="O41" s="61"/>
      <c r="P41" s="60"/>
    </row>
  </sheetData>
  <sheetProtection/>
  <mergeCells count="10">
    <mergeCell ref="D6:E6"/>
    <mergeCell ref="F6:G6"/>
    <mergeCell ref="H6:I6"/>
    <mergeCell ref="J6:K6"/>
    <mergeCell ref="L6:M6"/>
    <mergeCell ref="D5:E5"/>
    <mergeCell ref="F5:G5"/>
    <mergeCell ref="H5:I5"/>
    <mergeCell ref="J5:K5"/>
    <mergeCell ref="L5:M5"/>
  </mergeCells>
  <printOptions/>
  <pageMargins left="0.5905511811023623" right="0" top="0.5905511811023623" bottom="0.5905511811023623"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2:N44"/>
  <sheetViews>
    <sheetView tabSelected="1" zoomScalePageLayoutView="0" workbookViewId="0" topLeftCell="A1">
      <selection activeCell="B5" sqref="B5"/>
    </sheetView>
  </sheetViews>
  <sheetFormatPr defaultColWidth="9.140625" defaultRowHeight="15"/>
  <cols>
    <col min="1" max="1" width="3.57421875" style="3" customWidth="1"/>
    <col min="2" max="2" width="1.57421875" style="3" customWidth="1"/>
    <col min="3" max="6" width="9.00390625" style="3" customWidth="1"/>
    <col min="7" max="7" width="9.00390625" style="5" customWidth="1"/>
    <col min="8" max="8" width="2.421875" style="3" customWidth="1"/>
    <col min="9" max="9" width="1.57421875" style="3" customWidth="1"/>
    <col min="10" max="13" width="9.00390625" style="3" customWidth="1"/>
    <col min="14" max="14" width="9.00390625" style="5" customWidth="1"/>
    <col min="15" max="16384" width="9.00390625" style="3" customWidth="1"/>
  </cols>
  <sheetData>
    <row r="2" spans="1:5" ht="13.5">
      <c r="A2" s="129" t="s">
        <v>104</v>
      </c>
      <c r="B2" s="2"/>
      <c r="C2" s="2"/>
      <c r="D2" s="2"/>
      <c r="E2" s="2"/>
    </row>
    <row r="3" ht="13.5">
      <c r="E3" s="54" t="s">
        <v>21</v>
      </c>
    </row>
    <row r="4" ht="13.5">
      <c r="E4" s="146" t="s">
        <v>156</v>
      </c>
    </row>
    <row r="7" ht="13.5">
      <c r="N7" s="6" t="s">
        <v>22</v>
      </c>
    </row>
    <row r="8" spans="2:14" ht="14.25">
      <c r="B8" s="151" t="s">
        <v>105</v>
      </c>
      <c r="C8" s="152"/>
      <c r="D8" s="152"/>
      <c r="E8" s="152"/>
      <c r="F8" s="152"/>
      <c r="G8" s="153"/>
      <c r="I8" s="151" t="s">
        <v>15</v>
      </c>
      <c r="J8" s="152"/>
      <c r="K8" s="152"/>
      <c r="L8" s="152"/>
      <c r="M8" s="152"/>
      <c r="N8" s="153"/>
    </row>
    <row r="9" spans="2:14" ht="13.5">
      <c r="B9" s="55"/>
      <c r="C9" s="7"/>
      <c r="D9" s="7"/>
      <c r="E9" s="7"/>
      <c r="F9" s="7"/>
      <c r="G9" s="52"/>
      <c r="I9" s="55"/>
      <c r="J9" s="7"/>
      <c r="K9" s="7"/>
      <c r="L9" s="7"/>
      <c r="M9" s="7"/>
      <c r="N9" s="52"/>
    </row>
    <row r="10" spans="2:14" ht="13.5">
      <c r="B10" s="55"/>
      <c r="C10" s="130" t="s">
        <v>119</v>
      </c>
      <c r="D10" s="7"/>
      <c r="E10" s="7"/>
      <c r="F10" s="7">
        <f>SUM(F12:F15)</f>
        <v>4100</v>
      </c>
      <c r="G10" s="52" t="s">
        <v>2</v>
      </c>
      <c r="I10" s="55"/>
      <c r="J10" s="7" t="s">
        <v>72</v>
      </c>
      <c r="K10" s="7"/>
      <c r="L10" s="7"/>
      <c r="M10" s="7">
        <v>7000</v>
      </c>
      <c r="N10" s="52" t="s">
        <v>16</v>
      </c>
    </row>
    <row r="11" spans="2:14" ht="13.5">
      <c r="B11" s="55"/>
      <c r="C11" s="7"/>
      <c r="D11" s="7"/>
      <c r="E11" s="7"/>
      <c r="F11" s="7"/>
      <c r="G11" s="52"/>
      <c r="I11" s="55"/>
      <c r="J11" s="7"/>
      <c r="K11" s="7"/>
      <c r="L11" s="7"/>
      <c r="M11" s="7"/>
      <c r="N11" s="52"/>
    </row>
    <row r="12" spans="2:14" ht="13.5">
      <c r="B12" s="55"/>
      <c r="C12" s="130" t="s">
        <v>106</v>
      </c>
      <c r="D12" s="7"/>
      <c r="E12" s="7"/>
      <c r="F12" s="7">
        <v>200</v>
      </c>
      <c r="G12" s="52" t="s">
        <v>2</v>
      </c>
      <c r="I12" s="55"/>
      <c r="J12" s="7"/>
      <c r="K12" s="7"/>
      <c r="L12" s="7"/>
      <c r="M12" s="7"/>
      <c r="N12" s="52"/>
    </row>
    <row r="13" spans="2:14" ht="13.5">
      <c r="B13" s="55"/>
      <c r="C13" s="130" t="s">
        <v>107</v>
      </c>
      <c r="D13" s="7"/>
      <c r="E13" s="7"/>
      <c r="F13" s="7">
        <v>200</v>
      </c>
      <c r="G13" s="52" t="s">
        <v>2</v>
      </c>
      <c r="I13" s="55"/>
      <c r="J13" s="7"/>
      <c r="K13" s="7"/>
      <c r="L13" s="7"/>
      <c r="M13" s="7"/>
      <c r="N13" s="52"/>
    </row>
    <row r="14" spans="2:14" ht="13.5">
      <c r="B14" s="55"/>
      <c r="C14" s="130" t="s">
        <v>108</v>
      </c>
      <c r="D14" s="7"/>
      <c r="E14" s="7"/>
      <c r="F14" s="7">
        <v>3700</v>
      </c>
      <c r="G14" s="52" t="s">
        <v>2</v>
      </c>
      <c r="I14" s="55"/>
      <c r="J14" s="7" t="s">
        <v>18</v>
      </c>
      <c r="K14" s="7"/>
      <c r="L14" s="7"/>
      <c r="M14" s="7">
        <v>2700</v>
      </c>
      <c r="N14" s="52" t="s">
        <v>16</v>
      </c>
    </row>
    <row r="15" spans="2:14" ht="13.5">
      <c r="B15" s="55"/>
      <c r="C15" s="7"/>
      <c r="D15" s="7"/>
      <c r="E15" s="7"/>
      <c r="F15" s="7"/>
      <c r="G15" s="52"/>
      <c r="I15" s="55"/>
      <c r="J15" s="7"/>
      <c r="K15" s="7"/>
      <c r="L15" s="7"/>
      <c r="M15" s="7"/>
      <c r="N15" s="52"/>
    </row>
    <row r="16" spans="2:14" ht="13.5">
      <c r="B16" s="55"/>
      <c r="C16" s="7"/>
      <c r="D16" s="7"/>
      <c r="E16" s="7"/>
      <c r="F16" s="7"/>
      <c r="G16" s="52"/>
      <c r="I16" s="55"/>
      <c r="J16" s="7"/>
      <c r="K16" s="7"/>
      <c r="L16" s="7"/>
      <c r="M16" s="7"/>
      <c r="N16" s="52"/>
    </row>
    <row r="17" spans="2:14" ht="13.5">
      <c r="B17" s="55"/>
      <c r="C17" s="7"/>
      <c r="D17" s="7"/>
      <c r="E17" s="7"/>
      <c r="F17" s="7"/>
      <c r="G17" s="52"/>
      <c r="I17" s="55"/>
      <c r="J17" s="7"/>
      <c r="K17" s="7"/>
      <c r="L17" s="7"/>
      <c r="M17" s="7"/>
      <c r="N17" s="52"/>
    </row>
    <row r="18" spans="2:14" ht="13.5">
      <c r="B18" s="55"/>
      <c r="C18" s="130" t="s">
        <v>109</v>
      </c>
      <c r="D18" s="7"/>
      <c r="E18" s="7"/>
      <c r="F18" s="7">
        <f>SUM(F20:F23)</f>
        <v>4600</v>
      </c>
      <c r="G18" s="52" t="s">
        <v>2</v>
      </c>
      <c r="I18" s="55"/>
      <c r="J18" s="7"/>
      <c r="K18" s="7"/>
      <c r="L18" s="7"/>
      <c r="M18" s="7"/>
      <c r="N18" s="52"/>
    </row>
    <row r="19" spans="2:14" ht="13.5">
      <c r="B19" s="55"/>
      <c r="D19" s="7"/>
      <c r="E19" s="7"/>
      <c r="F19" s="7"/>
      <c r="G19" s="52"/>
      <c r="I19" s="55"/>
      <c r="J19" s="7"/>
      <c r="K19" s="7"/>
      <c r="L19" s="7"/>
      <c r="M19" s="7"/>
      <c r="N19" s="52"/>
    </row>
    <row r="20" spans="2:14" ht="13.5">
      <c r="B20" s="55"/>
      <c r="C20" s="130" t="s">
        <v>110</v>
      </c>
      <c r="D20" s="7"/>
      <c r="E20" s="7"/>
      <c r="F20" s="7">
        <v>4200</v>
      </c>
      <c r="G20" s="52" t="s">
        <v>2</v>
      </c>
      <c r="I20" s="55"/>
      <c r="J20" s="7"/>
      <c r="K20" s="7"/>
      <c r="L20" s="7"/>
      <c r="M20" s="7"/>
      <c r="N20" s="52"/>
    </row>
    <row r="21" spans="2:14" ht="13.5">
      <c r="B21" s="55"/>
      <c r="C21" s="130" t="s">
        <v>111</v>
      </c>
      <c r="D21" s="7"/>
      <c r="E21" s="7"/>
      <c r="F21" s="7">
        <v>100</v>
      </c>
      <c r="G21" s="52" t="s">
        <v>2</v>
      </c>
      <c r="I21" s="55"/>
      <c r="J21" s="7"/>
      <c r="K21" s="7"/>
      <c r="L21" s="7"/>
      <c r="M21" s="7"/>
      <c r="N21" s="52"/>
    </row>
    <row r="22" spans="2:14" ht="13.5">
      <c r="B22" s="55"/>
      <c r="C22" s="130" t="s">
        <v>112</v>
      </c>
      <c r="D22" s="7"/>
      <c r="E22" s="7"/>
      <c r="F22" s="7">
        <v>300</v>
      </c>
      <c r="G22" s="52" t="s">
        <v>2</v>
      </c>
      <c r="I22" s="55"/>
      <c r="J22" s="7"/>
      <c r="K22" s="7"/>
      <c r="L22" s="7"/>
      <c r="M22" s="7"/>
      <c r="N22" s="52"/>
    </row>
    <row r="23" spans="2:14" ht="13.5">
      <c r="B23" s="55"/>
      <c r="C23" s="7"/>
      <c r="D23" s="7"/>
      <c r="E23" s="7"/>
      <c r="F23" s="7"/>
      <c r="G23" s="52"/>
      <c r="I23" s="55"/>
      <c r="J23" s="7"/>
      <c r="K23" s="7"/>
      <c r="L23" s="7"/>
      <c r="M23" s="7"/>
      <c r="N23" s="52"/>
    </row>
    <row r="24" spans="2:14" ht="13.5">
      <c r="B24" s="55"/>
      <c r="C24" s="7"/>
      <c r="D24" s="7"/>
      <c r="E24" s="7"/>
      <c r="F24" s="7"/>
      <c r="G24" s="52"/>
      <c r="I24" s="55"/>
      <c r="J24" s="7"/>
      <c r="K24" s="7"/>
      <c r="L24" s="7"/>
      <c r="M24" s="7"/>
      <c r="N24" s="52"/>
    </row>
    <row r="25" spans="2:14" ht="13.5">
      <c r="B25" s="55"/>
      <c r="C25" s="130" t="s">
        <v>113</v>
      </c>
      <c r="D25" s="7"/>
      <c r="E25" s="7"/>
      <c r="F25" s="7">
        <f>SUM(F27:F31)</f>
        <v>1000</v>
      </c>
      <c r="G25" s="52" t="s">
        <v>2</v>
      </c>
      <c r="I25" s="55"/>
      <c r="J25" s="7"/>
      <c r="K25" s="7"/>
      <c r="L25" s="7"/>
      <c r="M25" s="7"/>
      <c r="N25" s="52"/>
    </row>
    <row r="26" spans="2:14" ht="13.5">
      <c r="B26" s="55"/>
      <c r="C26" s="7"/>
      <c r="D26" s="7"/>
      <c r="E26" s="7"/>
      <c r="F26" s="7"/>
      <c r="G26" s="52"/>
      <c r="I26" s="55"/>
      <c r="J26" s="7"/>
      <c r="K26" s="7"/>
      <c r="L26" s="7"/>
      <c r="M26" s="7"/>
      <c r="N26" s="52"/>
    </row>
    <row r="27" spans="2:14" ht="13.5">
      <c r="B27" s="55"/>
      <c r="C27" s="130" t="s">
        <v>114</v>
      </c>
      <c r="D27" s="7"/>
      <c r="E27" s="7"/>
      <c r="F27" s="7">
        <v>400</v>
      </c>
      <c r="G27" s="52" t="s">
        <v>2</v>
      </c>
      <c r="I27" s="55"/>
      <c r="J27" s="7"/>
      <c r="K27" s="7"/>
      <c r="L27" s="7"/>
      <c r="M27" s="7"/>
      <c r="N27" s="52"/>
    </row>
    <row r="28" spans="2:14" ht="13.5">
      <c r="B28" s="55"/>
      <c r="C28" s="130" t="s">
        <v>115</v>
      </c>
      <c r="D28" s="7"/>
      <c r="E28" s="7"/>
      <c r="F28" s="7">
        <v>300</v>
      </c>
      <c r="G28" s="52" t="s">
        <v>2</v>
      </c>
      <c r="I28" s="55"/>
      <c r="J28" s="7"/>
      <c r="K28" s="7"/>
      <c r="L28" s="7"/>
      <c r="M28" s="7"/>
      <c r="N28" s="52"/>
    </row>
    <row r="29" spans="2:14" ht="13.5">
      <c r="B29" s="55"/>
      <c r="C29" s="130" t="s">
        <v>116</v>
      </c>
      <c r="D29" s="7"/>
      <c r="E29" s="7"/>
      <c r="F29" s="7">
        <v>100</v>
      </c>
      <c r="G29" s="52" t="s">
        <v>2</v>
      </c>
      <c r="I29" s="55"/>
      <c r="J29" s="7"/>
      <c r="K29" s="7"/>
      <c r="L29" s="7"/>
      <c r="M29" s="7"/>
      <c r="N29" s="52"/>
    </row>
    <row r="30" spans="2:14" ht="13.5">
      <c r="B30" s="55"/>
      <c r="C30" s="130" t="s">
        <v>117</v>
      </c>
      <c r="D30" s="7"/>
      <c r="E30" s="7"/>
      <c r="F30" s="7">
        <v>200</v>
      </c>
      <c r="G30" s="52" t="s">
        <v>2</v>
      </c>
      <c r="I30" s="55"/>
      <c r="J30" s="7"/>
      <c r="K30" s="7"/>
      <c r="L30" s="7"/>
      <c r="M30" s="7"/>
      <c r="N30" s="52"/>
    </row>
    <row r="31" spans="2:14" ht="13.5">
      <c r="B31" s="55"/>
      <c r="C31" s="7"/>
      <c r="D31" s="7"/>
      <c r="E31" s="7"/>
      <c r="F31" s="7"/>
      <c r="G31" s="52"/>
      <c r="I31" s="55"/>
      <c r="J31" s="7"/>
      <c r="K31" s="7"/>
      <c r="L31" s="7"/>
      <c r="M31" s="7"/>
      <c r="N31" s="52"/>
    </row>
    <row r="32" spans="2:14" ht="13.5">
      <c r="B32" s="55"/>
      <c r="C32" s="7"/>
      <c r="D32" s="7"/>
      <c r="E32" s="7"/>
      <c r="F32" s="7"/>
      <c r="G32" s="52"/>
      <c r="I32" s="55"/>
      <c r="J32" s="7"/>
      <c r="K32" s="7"/>
      <c r="L32" s="7"/>
      <c r="M32" s="7"/>
      <c r="N32" s="52"/>
    </row>
    <row r="33" spans="2:14" ht="13.5">
      <c r="B33" s="55"/>
      <c r="D33" s="7"/>
      <c r="E33" s="7"/>
      <c r="F33" s="7"/>
      <c r="G33" s="52"/>
      <c r="I33" s="55"/>
      <c r="J33" s="7"/>
      <c r="K33" s="7"/>
      <c r="L33" s="7"/>
      <c r="M33" s="7"/>
      <c r="N33" s="52"/>
    </row>
    <row r="34" spans="2:14" ht="13.5">
      <c r="B34" s="55"/>
      <c r="C34" s="7"/>
      <c r="D34" s="7"/>
      <c r="E34" s="7"/>
      <c r="F34" s="7"/>
      <c r="G34" s="52"/>
      <c r="I34" s="55"/>
      <c r="J34" s="7"/>
      <c r="K34" s="7"/>
      <c r="L34" s="7"/>
      <c r="M34" s="7"/>
      <c r="N34" s="52"/>
    </row>
    <row r="35" spans="2:14" ht="13.5">
      <c r="B35" s="55"/>
      <c r="C35" s="7"/>
      <c r="D35" s="7"/>
      <c r="E35" s="7"/>
      <c r="F35" s="7"/>
      <c r="G35" s="52"/>
      <c r="I35" s="55"/>
      <c r="J35" s="7"/>
      <c r="K35" s="7"/>
      <c r="L35" s="7"/>
      <c r="M35" s="7"/>
      <c r="N35" s="52"/>
    </row>
    <row r="36" spans="2:14" ht="14.25">
      <c r="B36" s="56"/>
      <c r="C36" s="57"/>
      <c r="D36" s="8" t="s">
        <v>3</v>
      </c>
      <c r="E36" s="57"/>
      <c r="F36" s="57">
        <f>F10+F18+F25</f>
        <v>9700</v>
      </c>
      <c r="G36" s="53" t="s">
        <v>2</v>
      </c>
      <c r="I36" s="56"/>
      <c r="J36" s="57"/>
      <c r="K36" s="8" t="s">
        <v>3</v>
      </c>
      <c r="L36" s="57"/>
      <c r="M36" s="57">
        <f>SUM(M10:M35)</f>
        <v>9700</v>
      </c>
      <c r="N36" s="53" t="s">
        <v>16</v>
      </c>
    </row>
    <row r="44" ht="18.75">
      <c r="J44" s="9" t="s">
        <v>194</v>
      </c>
    </row>
  </sheetData>
  <sheetProtection/>
  <mergeCells count="2">
    <mergeCell ref="B8:G8"/>
    <mergeCell ref="I8:N8"/>
  </mergeCells>
  <printOptions/>
  <pageMargins left="0.3937007874015748" right="0.1968503937007874"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22">
      <selection activeCell="J18" sqref="J18"/>
    </sheetView>
  </sheetViews>
  <sheetFormatPr defaultColWidth="9.140625" defaultRowHeight="15"/>
  <cols>
    <col min="1" max="1" width="1.7109375" style="58" customWidth="1"/>
    <col min="2" max="2" width="26.421875" style="58" customWidth="1"/>
    <col min="3" max="3" width="17.421875" style="58" customWidth="1"/>
    <col min="4" max="5" width="21.57421875" style="58" customWidth="1"/>
    <col min="6" max="6" width="20.57421875" style="58" customWidth="1"/>
    <col min="7" max="7" width="9.00390625" style="58" customWidth="1"/>
    <col min="8" max="8" width="9.8515625" style="58" bestFit="1" customWidth="1"/>
    <col min="9" max="16384" width="9.00390625" style="58" customWidth="1"/>
  </cols>
  <sheetData>
    <row r="1" spans="2:5" ht="18.75">
      <c r="B1" s="129" t="s">
        <v>104</v>
      </c>
      <c r="C1" s="108"/>
      <c r="D1" s="65"/>
      <c r="E1" s="9"/>
    </row>
    <row r="2" spans="2:5" ht="18.75">
      <c r="B2" s="65"/>
      <c r="C2" s="65"/>
      <c r="D2" s="65"/>
      <c r="E2" s="9" t="s">
        <v>132</v>
      </c>
    </row>
    <row r="3" spans="2:5" ht="15" customHeight="1">
      <c r="B3" s="65"/>
      <c r="C3" s="65"/>
      <c r="D3" s="65"/>
      <c r="E3" s="107" t="s">
        <v>130</v>
      </c>
    </row>
    <row r="4" ht="15" customHeight="1">
      <c r="I4" s="58" t="s">
        <v>142</v>
      </c>
    </row>
    <row r="5" spans="1:9" ht="15" customHeight="1">
      <c r="A5" s="95"/>
      <c r="B5" s="94"/>
      <c r="C5" s="131"/>
      <c r="D5" s="106"/>
      <c r="E5" s="106"/>
      <c r="F5" s="105"/>
      <c r="G5" s="104"/>
      <c r="H5" s="104"/>
      <c r="I5" s="94"/>
    </row>
    <row r="6" spans="1:9" ht="15" customHeight="1">
      <c r="A6" s="78"/>
      <c r="B6" s="64"/>
      <c r="C6" s="132" t="s">
        <v>98</v>
      </c>
      <c r="D6" s="103" t="s">
        <v>97</v>
      </c>
      <c r="E6" s="103" t="s">
        <v>96</v>
      </c>
      <c r="F6" s="102" t="s">
        <v>95</v>
      </c>
      <c r="G6" s="65"/>
      <c r="H6" s="65"/>
      <c r="I6" s="64"/>
    </row>
    <row r="7" spans="1:9" ht="15" customHeight="1">
      <c r="A7" s="78"/>
      <c r="B7" s="64"/>
      <c r="C7" s="133" t="s">
        <v>94</v>
      </c>
      <c r="D7" s="101">
        <v>0.8</v>
      </c>
      <c r="E7" s="101" t="s">
        <v>134</v>
      </c>
      <c r="F7" s="100" t="s">
        <v>135</v>
      </c>
      <c r="G7" s="65"/>
      <c r="H7" s="99" t="s">
        <v>133</v>
      </c>
      <c r="I7" s="64"/>
    </row>
    <row r="8" spans="1:9" ht="15" customHeight="1">
      <c r="A8" s="86"/>
      <c r="B8" s="85"/>
      <c r="C8" s="134"/>
      <c r="D8" s="143" t="s">
        <v>137</v>
      </c>
      <c r="E8" s="143" t="s">
        <v>138</v>
      </c>
      <c r="F8" s="148" t="s">
        <v>139</v>
      </c>
      <c r="G8" s="98"/>
      <c r="H8" s="98"/>
      <c r="I8" s="85"/>
    </row>
    <row r="9" spans="1:9" ht="15" customHeight="1">
      <c r="A9" s="78"/>
      <c r="B9" s="64" t="s">
        <v>93</v>
      </c>
      <c r="C9" s="134"/>
      <c r="D9" s="80"/>
      <c r="E9" s="80"/>
      <c r="F9" s="79"/>
      <c r="G9" s="96"/>
      <c r="H9" s="96"/>
      <c r="I9" s="64"/>
    </row>
    <row r="10" spans="1:9" ht="15" customHeight="1">
      <c r="A10" s="78"/>
      <c r="B10" s="97"/>
      <c r="C10" s="135"/>
      <c r="D10" s="77"/>
      <c r="E10" s="77"/>
      <c r="F10" s="76"/>
      <c r="G10" s="96" t="s">
        <v>92</v>
      </c>
      <c r="H10" s="96" t="s">
        <v>91</v>
      </c>
      <c r="I10" s="64"/>
    </row>
    <row r="11" spans="1:9" ht="15" customHeight="1">
      <c r="A11" s="95"/>
      <c r="B11" s="94"/>
      <c r="C11" s="136"/>
      <c r="D11" s="93"/>
      <c r="E11" s="93"/>
      <c r="F11" s="92"/>
      <c r="G11" s="65" t="s">
        <v>90</v>
      </c>
      <c r="H11" s="65"/>
      <c r="I11" s="64"/>
    </row>
    <row r="12" spans="1:9" ht="15" customHeight="1">
      <c r="A12" s="78"/>
      <c r="B12" s="64" t="s">
        <v>89</v>
      </c>
      <c r="C12" s="137"/>
      <c r="D12" s="89"/>
      <c r="E12" s="89"/>
      <c r="F12" s="91"/>
      <c r="G12" s="65"/>
      <c r="H12" s="65"/>
      <c r="I12" s="64"/>
    </row>
    <row r="13" spans="1:9" ht="15" customHeight="1">
      <c r="A13" s="78"/>
      <c r="B13" s="64" t="s">
        <v>88</v>
      </c>
      <c r="C13" s="137">
        <v>300</v>
      </c>
      <c r="D13" s="89">
        <f>H13*80/100</f>
        <v>60000</v>
      </c>
      <c r="E13" s="89">
        <f>H13*90/100</f>
        <v>67500</v>
      </c>
      <c r="F13" s="91">
        <f>H13*95/100</f>
        <v>71250</v>
      </c>
      <c r="G13" s="65">
        <f>10*300</f>
        <v>3000</v>
      </c>
      <c r="H13" s="65">
        <f>G13*25</f>
        <v>75000</v>
      </c>
      <c r="I13" s="64"/>
    </row>
    <row r="14" spans="1:9" ht="15" customHeight="1">
      <c r="A14" s="78"/>
      <c r="B14" s="64" t="s">
        <v>87</v>
      </c>
      <c r="C14" s="137">
        <v>100</v>
      </c>
      <c r="D14" s="89">
        <f>H14*80/100</f>
        <v>100000</v>
      </c>
      <c r="E14" s="89">
        <f>H14*90/100</f>
        <v>112500</v>
      </c>
      <c r="F14" s="91">
        <f>H14*95/100</f>
        <v>118750</v>
      </c>
      <c r="G14" s="65">
        <f>50*100</f>
        <v>5000</v>
      </c>
      <c r="H14" s="65">
        <f>G14*25</f>
        <v>125000</v>
      </c>
      <c r="I14" s="64"/>
    </row>
    <row r="15" spans="1:9" ht="15" customHeight="1">
      <c r="A15" s="78"/>
      <c r="B15" s="64"/>
      <c r="C15" s="134"/>
      <c r="D15" s="89"/>
      <c r="E15" s="89"/>
      <c r="F15" s="91"/>
      <c r="G15" s="65"/>
      <c r="H15" s="65"/>
      <c r="I15" s="64"/>
    </row>
    <row r="16" spans="1:9" ht="15" customHeight="1">
      <c r="A16" s="78"/>
      <c r="B16" s="64" t="s">
        <v>86</v>
      </c>
      <c r="C16" s="134"/>
      <c r="D16" s="89"/>
      <c r="E16" s="89"/>
      <c r="F16" s="91"/>
      <c r="G16" s="65"/>
      <c r="H16" s="65"/>
      <c r="I16" s="64"/>
    </row>
    <row r="17" spans="1:9" ht="15" customHeight="1">
      <c r="A17" s="78"/>
      <c r="B17" s="64" t="s">
        <v>85</v>
      </c>
      <c r="C17" s="134">
        <v>300</v>
      </c>
      <c r="D17" s="89">
        <f>H17*80/100</f>
        <v>450000</v>
      </c>
      <c r="E17" s="89">
        <f>H17*90/100</f>
        <v>506250</v>
      </c>
      <c r="F17" s="91">
        <f>H17*95/100</f>
        <v>534375</v>
      </c>
      <c r="G17" s="65">
        <f>5*15*300</f>
        <v>22500</v>
      </c>
      <c r="H17" s="65">
        <f>G17*25</f>
        <v>562500</v>
      </c>
      <c r="I17" s="64"/>
    </row>
    <row r="18" spans="1:9" ht="15" customHeight="1">
      <c r="A18" s="78"/>
      <c r="B18" s="64" t="s">
        <v>84</v>
      </c>
      <c r="C18" s="134">
        <v>100</v>
      </c>
      <c r="D18" s="89">
        <f>H18*80/100</f>
        <v>100000</v>
      </c>
      <c r="E18" s="89">
        <f>H18*90/100</f>
        <v>112500</v>
      </c>
      <c r="F18" s="91">
        <f>H18*95/100</f>
        <v>118750</v>
      </c>
      <c r="G18" s="65">
        <f>10*5*100</f>
        <v>5000</v>
      </c>
      <c r="H18" s="65">
        <f>G18*25</f>
        <v>125000</v>
      </c>
      <c r="I18" s="64"/>
    </row>
    <row r="19" spans="1:9" ht="15" customHeight="1">
      <c r="A19" s="78"/>
      <c r="B19" s="64"/>
      <c r="C19" s="134"/>
      <c r="D19" s="89"/>
      <c r="E19" s="89"/>
      <c r="F19" s="91"/>
      <c r="G19" s="65"/>
      <c r="H19" s="65"/>
      <c r="I19" s="64"/>
    </row>
    <row r="20" spans="1:9" ht="15" customHeight="1">
      <c r="A20" s="78"/>
      <c r="B20" s="64" t="s">
        <v>83</v>
      </c>
      <c r="C20" s="134"/>
      <c r="D20" s="89"/>
      <c r="E20" s="89"/>
      <c r="F20" s="91"/>
      <c r="G20" s="65"/>
      <c r="H20" s="65"/>
      <c r="I20" s="64"/>
    </row>
    <row r="21" spans="1:9" ht="15" customHeight="1" thickBot="1">
      <c r="A21" s="78"/>
      <c r="B21" s="64" t="s">
        <v>82</v>
      </c>
      <c r="C21" s="134">
        <v>500</v>
      </c>
      <c r="D21" s="89">
        <f>H21*80/100</f>
        <v>200000</v>
      </c>
      <c r="E21" s="89">
        <f>H21*90/100</f>
        <v>225000</v>
      </c>
      <c r="F21" s="91">
        <f>H21*95/100</f>
        <v>237500</v>
      </c>
      <c r="G21" s="65">
        <f>20*500</f>
        <v>10000</v>
      </c>
      <c r="H21" s="65">
        <f>G21*25</f>
        <v>250000</v>
      </c>
      <c r="I21" s="64"/>
    </row>
    <row r="22" spans="1:9" ht="15" customHeight="1" thickBot="1">
      <c r="A22" s="78"/>
      <c r="B22" s="90" t="s">
        <v>81</v>
      </c>
      <c r="C22" s="134"/>
      <c r="D22" s="89">
        <f>SUM(D13:D21)</f>
        <v>910000</v>
      </c>
      <c r="E22" s="89">
        <f>SUM(E13:E21)</f>
        <v>1023750</v>
      </c>
      <c r="F22" s="88">
        <f>SUM(F13:F21)</f>
        <v>1080625</v>
      </c>
      <c r="G22" s="87">
        <f>SUM(G13:G21)</f>
        <v>45500</v>
      </c>
      <c r="H22" s="87">
        <f>SUM(H13:H21)</f>
        <v>1137500</v>
      </c>
      <c r="I22" s="64"/>
    </row>
    <row r="23" spans="1:9" ht="15" customHeight="1">
      <c r="A23" s="86"/>
      <c r="B23" s="85"/>
      <c r="C23" s="134"/>
      <c r="D23" s="80"/>
      <c r="E23" s="80"/>
      <c r="F23" s="79"/>
      <c r="G23" s="65"/>
      <c r="H23" s="65"/>
      <c r="I23" s="64"/>
    </row>
    <row r="24" spans="1:9" ht="15" customHeight="1">
      <c r="A24" s="78"/>
      <c r="B24" s="64" t="s">
        <v>80</v>
      </c>
      <c r="C24" s="134"/>
      <c r="D24" s="80"/>
      <c r="E24" s="80"/>
      <c r="F24" s="79"/>
      <c r="G24" s="65"/>
      <c r="H24" s="65"/>
      <c r="I24" s="64"/>
    </row>
    <row r="25" spans="1:9" ht="15" customHeight="1">
      <c r="A25" s="78"/>
      <c r="B25" s="64" t="s">
        <v>79</v>
      </c>
      <c r="C25" s="134"/>
      <c r="D25" s="80">
        <f>D22*30/100</f>
        <v>273000</v>
      </c>
      <c r="E25" s="80">
        <f>E22*30/100</f>
        <v>307125</v>
      </c>
      <c r="F25" s="79">
        <f>F22*30/100</f>
        <v>324187.5</v>
      </c>
      <c r="G25" s="65">
        <f>G22*30/100</f>
        <v>13650</v>
      </c>
      <c r="H25" s="65">
        <f>H22*30/100</f>
        <v>341250</v>
      </c>
      <c r="I25" s="64"/>
    </row>
    <row r="26" spans="1:9" ht="15" customHeight="1">
      <c r="A26" s="78"/>
      <c r="B26" s="64"/>
      <c r="C26" s="134"/>
      <c r="D26" s="80"/>
      <c r="E26" s="80"/>
      <c r="F26" s="79"/>
      <c r="G26" s="65"/>
      <c r="H26" s="65"/>
      <c r="I26" s="64"/>
    </row>
    <row r="27" spans="1:9" ht="15" customHeight="1">
      <c r="A27" s="78"/>
      <c r="B27" s="64" t="s">
        <v>78</v>
      </c>
      <c r="C27" s="134"/>
      <c r="D27" s="80"/>
      <c r="E27" s="80"/>
      <c r="F27" s="79"/>
      <c r="G27" s="65"/>
      <c r="H27" s="65"/>
      <c r="I27" s="64"/>
    </row>
    <row r="28" spans="1:9" ht="15" customHeight="1">
      <c r="A28" s="78"/>
      <c r="B28" s="64" t="s">
        <v>77</v>
      </c>
      <c r="C28" s="134"/>
      <c r="D28" s="80">
        <v>200000</v>
      </c>
      <c r="E28" s="80">
        <v>200000</v>
      </c>
      <c r="F28" s="79">
        <v>200000</v>
      </c>
      <c r="G28" s="65"/>
      <c r="H28" s="65">
        <f>100000*2</f>
        <v>200000</v>
      </c>
      <c r="I28" s="64"/>
    </row>
    <row r="29" spans="1:9" s="81" customFormat="1" ht="15" customHeight="1">
      <c r="A29" s="83"/>
      <c r="B29" s="84"/>
      <c r="C29" s="134"/>
      <c r="D29" s="80"/>
      <c r="E29" s="80"/>
      <c r="F29" s="79"/>
      <c r="G29" s="65"/>
      <c r="H29" s="65"/>
      <c r="I29" s="64"/>
    </row>
    <row r="30" spans="1:9" s="81" customFormat="1" ht="15" customHeight="1">
      <c r="A30" s="83"/>
      <c r="B30" s="82" t="s">
        <v>76</v>
      </c>
      <c r="C30" s="134"/>
      <c r="D30" s="80"/>
      <c r="E30" s="80"/>
      <c r="F30" s="79"/>
      <c r="G30" s="65"/>
      <c r="H30" s="65"/>
      <c r="I30" s="64"/>
    </row>
    <row r="31" spans="1:9" ht="15" customHeight="1">
      <c r="A31" s="78"/>
      <c r="B31" s="64"/>
      <c r="C31" s="134"/>
      <c r="D31" s="80">
        <v>50000</v>
      </c>
      <c r="E31" s="80">
        <v>50000</v>
      </c>
      <c r="F31" s="79">
        <v>50000</v>
      </c>
      <c r="G31" s="65"/>
      <c r="H31" s="65">
        <v>50000</v>
      </c>
      <c r="I31" s="64"/>
    </row>
    <row r="32" spans="1:9" ht="15" customHeight="1">
      <c r="A32" s="78"/>
      <c r="B32" s="64"/>
      <c r="C32" s="134"/>
      <c r="D32" s="80"/>
      <c r="E32" s="80"/>
      <c r="F32" s="79"/>
      <c r="G32" s="65"/>
      <c r="H32" s="65"/>
      <c r="I32" s="64"/>
    </row>
    <row r="33" spans="1:9" ht="15" customHeight="1">
      <c r="A33" s="78"/>
      <c r="B33" s="64" t="s">
        <v>75</v>
      </c>
      <c r="C33" s="134"/>
      <c r="D33" s="80"/>
      <c r="E33" s="80"/>
      <c r="F33" s="79"/>
      <c r="G33" s="65"/>
      <c r="H33" s="65"/>
      <c r="I33" s="64"/>
    </row>
    <row r="34" spans="1:9" ht="15" customHeight="1">
      <c r="A34" s="78"/>
      <c r="B34" s="64" t="s">
        <v>131</v>
      </c>
      <c r="C34" s="134"/>
      <c r="D34" s="80">
        <v>50000</v>
      </c>
      <c r="E34" s="80">
        <v>50000</v>
      </c>
      <c r="F34" s="79">
        <v>50000</v>
      </c>
      <c r="G34" s="65"/>
      <c r="H34" s="65">
        <v>50000</v>
      </c>
      <c r="I34" s="64"/>
    </row>
    <row r="35" spans="1:9" ht="15" customHeight="1">
      <c r="A35" s="78"/>
      <c r="B35" s="64"/>
      <c r="C35" s="135"/>
      <c r="D35" s="77"/>
      <c r="E35" s="77"/>
      <c r="F35" s="76"/>
      <c r="G35" s="65"/>
      <c r="H35" s="65"/>
      <c r="I35" s="64"/>
    </row>
    <row r="36" spans="1:9" ht="15" customHeight="1">
      <c r="A36" s="75"/>
      <c r="B36" s="74" t="s">
        <v>74</v>
      </c>
      <c r="C36" s="138"/>
      <c r="D36" s="73">
        <f>D22-D25-D28-D31-D34</f>
        <v>337000</v>
      </c>
      <c r="E36" s="73">
        <f>E22-E25-E28-E31-E34</f>
        <v>416625</v>
      </c>
      <c r="F36" s="72">
        <f>F22-F25-F28-F31-F34</f>
        <v>456437.5</v>
      </c>
      <c r="G36" s="65"/>
      <c r="H36" s="65">
        <f>H22-H25-H28-H31-H34</f>
        <v>496250</v>
      </c>
      <c r="I36" s="64"/>
    </row>
    <row r="37" spans="1:9" s="59" customFormat="1" ht="15" customHeight="1">
      <c r="A37" s="70"/>
      <c r="B37" s="71"/>
      <c r="C37" s="139"/>
      <c r="D37" s="142" t="s">
        <v>136</v>
      </c>
      <c r="E37" s="70"/>
      <c r="F37" s="69"/>
      <c r="G37" s="65"/>
      <c r="H37" s="65"/>
      <c r="I37" s="64"/>
    </row>
    <row r="38" spans="1:9" s="59" customFormat="1" ht="15" customHeight="1">
      <c r="A38" s="67"/>
      <c r="B38" s="68"/>
      <c r="C38" s="140"/>
      <c r="D38" s="67"/>
      <c r="E38" s="67"/>
      <c r="F38" s="66"/>
      <c r="G38" s="65"/>
      <c r="H38" s="65"/>
      <c r="I38" s="64"/>
    </row>
    <row r="39" spans="1:9" s="59" customFormat="1" ht="15" customHeight="1">
      <c r="A39" s="63"/>
      <c r="B39" s="60"/>
      <c r="C39" s="141"/>
      <c r="D39" s="63"/>
      <c r="E39" s="63"/>
      <c r="F39" s="62"/>
      <c r="G39" s="61"/>
      <c r="H39" s="61"/>
      <c r="I39" s="60"/>
    </row>
    <row r="40" ht="18.75">
      <c r="E40" s="9" t="s">
        <v>141</v>
      </c>
    </row>
    <row r="41" ht="18.75">
      <c r="E41" s="9"/>
    </row>
  </sheetData>
  <sheetProtection/>
  <printOptions/>
  <pageMargins left="0.5905511811023623" right="0.3937007874015748" top="0.5905511811023623" bottom="0.5905511811023623"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P41"/>
  <sheetViews>
    <sheetView zoomScalePageLayoutView="0" workbookViewId="0" topLeftCell="A1">
      <selection activeCell="G4" sqref="G4"/>
    </sheetView>
  </sheetViews>
  <sheetFormatPr defaultColWidth="9.140625" defaultRowHeight="15" customHeight="1"/>
  <cols>
    <col min="1" max="1" width="1.7109375" style="58" customWidth="1"/>
    <col min="2" max="2" width="2.00390625" style="58" customWidth="1"/>
    <col min="3" max="3" width="14.57421875" style="58" customWidth="1"/>
    <col min="4" max="4" width="12.57421875" style="58" customWidth="1"/>
    <col min="5" max="5" width="8.421875" style="110" customWidth="1"/>
    <col min="6" max="6" width="12.57421875" style="58" customWidth="1"/>
    <col min="7" max="7" width="8.421875" style="58" customWidth="1"/>
    <col min="8" max="8" width="12.57421875" style="58" customWidth="1"/>
    <col min="9" max="9" width="8.421875" style="58" customWidth="1"/>
    <col min="10" max="10" width="12.57421875" style="58" customWidth="1"/>
    <col min="11" max="11" width="8.421875" style="58" customWidth="1"/>
    <col min="12" max="12" width="12.57421875" style="58" customWidth="1"/>
    <col min="13" max="13" width="9.8515625" style="58" bestFit="1" customWidth="1"/>
    <col min="14" max="16384" width="9.00390625" style="58" customWidth="1"/>
  </cols>
  <sheetData>
    <row r="1" spans="3:6" ht="15" customHeight="1">
      <c r="C1" s="108" t="s">
        <v>186</v>
      </c>
      <c r="D1" s="108"/>
      <c r="E1" s="109"/>
      <c r="F1" s="65"/>
    </row>
    <row r="2" spans="3:6" ht="15" customHeight="1">
      <c r="C2" s="65"/>
      <c r="D2" s="65"/>
      <c r="E2" s="109"/>
      <c r="F2" s="65"/>
    </row>
    <row r="3" spans="3:9" ht="15" customHeight="1">
      <c r="C3" s="65"/>
      <c r="D3" s="65"/>
      <c r="E3" s="109"/>
      <c r="F3" s="65"/>
      <c r="I3" s="107" t="s">
        <v>121</v>
      </c>
    </row>
    <row r="4" ht="15" customHeight="1">
      <c r="P4" s="58" t="s">
        <v>56</v>
      </c>
    </row>
    <row r="5" spans="1:16" ht="15" customHeight="1">
      <c r="A5" s="95"/>
      <c r="B5" s="104"/>
      <c r="C5" s="104"/>
      <c r="D5" s="161" t="s">
        <v>55</v>
      </c>
      <c r="E5" s="160"/>
      <c r="F5" s="161" t="s">
        <v>54</v>
      </c>
      <c r="G5" s="160"/>
      <c r="H5" s="161" t="s">
        <v>53</v>
      </c>
      <c r="I5" s="160"/>
      <c r="J5" s="161" t="s">
        <v>52</v>
      </c>
      <c r="K5" s="160"/>
      <c r="L5" s="164" t="s">
        <v>51</v>
      </c>
      <c r="M5" s="160"/>
      <c r="N5" s="104"/>
      <c r="O5" s="104"/>
      <c r="P5" s="94"/>
    </row>
    <row r="6" spans="1:16" ht="15" customHeight="1">
      <c r="A6" s="78"/>
      <c r="B6" s="65"/>
      <c r="C6" s="65"/>
      <c r="D6" s="162" t="s">
        <v>196</v>
      </c>
      <c r="E6" s="163"/>
      <c r="F6" s="162" t="s">
        <v>197</v>
      </c>
      <c r="G6" s="163"/>
      <c r="H6" s="162" t="s">
        <v>197</v>
      </c>
      <c r="I6" s="163"/>
      <c r="J6" s="162" t="s">
        <v>197</v>
      </c>
      <c r="K6" s="163"/>
      <c r="L6" s="162" t="s">
        <v>197</v>
      </c>
      <c r="M6" s="163"/>
      <c r="N6" s="65"/>
      <c r="O6" s="65"/>
      <c r="P6" s="64"/>
    </row>
    <row r="7" spans="1:16" ht="15" customHeight="1">
      <c r="A7" s="78"/>
      <c r="B7" s="65"/>
      <c r="C7" s="65"/>
      <c r="D7" s="111"/>
      <c r="E7" s="112"/>
      <c r="F7" s="111"/>
      <c r="G7" s="112"/>
      <c r="H7" s="111"/>
      <c r="I7" s="112"/>
      <c r="J7" s="111"/>
      <c r="K7" s="112"/>
      <c r="L7" s="111"/>
      <c r="M7" s="112"/>
      <c r="N7" s="65"/>
      <c r="O7" s="65"/>
      <c r="P7" s="64"/>
    </row>
    <row r="8" spans="1:16" ht="15" customHeight="1">
      <c r="A8" s="86"/>
      <c r="B8" s="98" t="s">
        <v>50</v>
      </c>
      <c r="C8" s="98"/>
      <c r="D8" s="80">
        <f>910*3</f>
        <v>2730</v>
      </c>
      <c r="E8" s="113">
        <v>1</v>
      </c>
      <c r="F8" s="80">
        <v>10920</v>
      </c>
      <c r="G8" s="113">
        <v>1</v>
      </c>
      <c r="H8" s="80">
        <v>12285</v>
      </c>
      <c r="I8" s="113">
        <v>1</v>
      </c>
      <c r="J8" s="80">
        <v>12967</v>
      </c>
      <c r="K8" s="113">
        <v>1</v>
      </c>
      <c r="L8" s="80">
        <f>J8*1.1</f>
        <v>14263.7</v>
      </c>
      <c r="M8" s="113">
        <v>1</v>
      </c>
      <c r="N8" s="125" t="s">
        <v>123</v>
      </c>
      <c r="O8" s="98"/>
      <c r="P8" s="85"/>
    </row>
    <row r="9" spans="1:16" ht="15" customHeight="1">
      <c r="A9" s="78"/>
      <c r="B9" s="65"/>
      <c r="C9" s="65" t="s">
        <v>99</v>
      </c>
      <c r="D9" s="80"/>
      <c r="E9" s="113">
        <f>D9/D$8</f>
        <v>0</v>
      </c>
      <c r="F9" s="80"/>
      <c r="G9" s="113">
        <f>F9/F$8</f>
        <v>0</v>
      </c>
      <c r="H9" s="80"/>
      <c r="I9" s="113">
        <f>H9/H$8</f>
        <v>0</v>
      </c>
      <c r="J9" s="80"/>
      <c r="K9" s="113">
        <f>J9/J$8</f>
        <v>0</v>
      </c>
      <c r="L9" s="80"/>
      <c r="M9" s="113">
        <f>L9/L$8</f>
        <v>0</v>
      </c>
      <c r="N9" s="125" t="s">
        <v>140</v>
      </c>
      <c r="O9" s="65"/>
      <c r="P9" s="64"/>
    </row>
    <row r="10" spans="1:16" ht="15" customHeight="1">
      <c r="A10" s="78"/>
      <c r="B10" s="65"/>
      <c r="C10" s="65" t="s">
        <v>42</v>
      </c>
      <c r="D10" s="80"/>
      <c r="E10" s="113"/>
      <c r="F10" s="80"/>
      <c r="G10" s="113"/>
      <c r="H10" s="80"/>
      <c r="I10" s="113"/>
      <c r="J10" s="80"/>
      <c r="K10" s="113"/>
      <c r="L10" s="80"/>
      <c r="M10" s="113"/>
      <c r="N10" s="120" t="s">
        <v>129</v>
      </c>
      <c r="O10" s="65"/>
      <c r="P10" s="64"/>
    </row>
    <row r="11" spans="1:16" ht="15" customHeight="1">
      <c r="A11" s="78"/>
      <c r="B11" s="65"/>
      <c r="C11" s="65" t="s">
        <v>42</v>
      </c>
      <c r="D11" s="80"/>
      <c r="E11" s="113"/>
      <c r="F11" s="80"/>
      <c r="G11" s="113"/>
      <c r="H11" s="80"/>
      <c r="I11" s="113"/>
      <c r="J11" s="80"/>
      <c r="K11" s="113"/>
      <c r="L11" s="80"/>
      <c r="M11" s="113"/>
      <c r="N11" s="65"/>
      <c r="O11" s="65"/>
      <c r="P11" s="64"/>
    </row>
    <row r="12" spans="1:16" ht="15" customHeight="1">
      <c r="A12" s="78"/>
      <c r="B12" s="65"/>
      <c r="C12" s="96" t="s">
        <v>49</v>
      </c>
      <c r="D12" s="77"/>
      <c r="E12" s="114" t="s">
        <v>100</v>
      </c>
      <c r="F12" s="77"/>
      <c r="G12" s="115">
        <v>0.897</v>
      </c>
      <c r="H12" s="77"/>
      <c r="I12" s="115">
        <v>0.272</v>
      </c>
      <c r="J12" s="77"/>
      <c r="K12" s="115">
        <v>0.371</v>
      </c>
      <c r="L12" s="77"/>
      <c r="M12" s="115">
        <v>0.135</v>
      </c>
      <c r="N12" s="65"/>
      <c r="O12" s="65"/>
      <c r="P12" s="64"/>
    </row>
    <row r="13" spans="1:16" ht="15" customHeight="1">
      <c r="A13" s="95"/>
      <c r="B13" s="104" t="s">
        <v>48</v>
      </c>
      <c r="C13" s="104"/>
      <c r="D13" s="93">
        <f>D8*70/100</f>
        <v>1911</v>
      </c>
      <c r="E13" s="116">
        <f>D13/D$8</f>
        <v>0.7</v>
      </c>
      <c r="F13" s="93">
        <f>F8*70/100</f>
        <v>7644</v>
      </c>
      <c r="G13" s="116">
        <f>F13/F$8</f>
        <v>0.7</v>
      </c>
      <c r="H13" s="93">
        <f>H8*70/100</f>
        <v>8599.5</v>
      </c>
      <c r="I13" s="116">
        <f>H13/H$8</f>
        <v>0.7</v>
      </c>
      <c r="J13" s="93">
        <f>J8*70/100</f>
        <v>9076.9</v>
      </c>
      <c r="K13" s="116">
        <f>J13/J$8</f>
        <v>0.7</v>
      </c>
      <c r="L13" s="93">
        <f>L8*70/100</f>
        <v>9984.59</v>
      </c>
      <c r="M13" s="116">
        <f>L13/L$8</f>
        <v>0.7</v>
      </c>
      <c r="N13" s="120" t="s">
        <v>122</v>
      </c>
      <c r="O13" s="65"/>
      <c r="P13" s="64"/>
    </row>
    <row r="14" spans="1:16" ht="15" customHeight="1">
      <c r="A14" s="78"/>
      <c r="B14" s="65"/>
      <c r="C14" s="65" t="s">
        <v>42</v>
      </c>
      <c r="D14" s="80"/>
      <c r="E14" s="113"/>
      <c r="F14" s="80"/>
      <c r="G14" s="113"/>
      <c r="H14" s="80"/>
      <c r="I14" s="113"/>
      <c r="J14" s="80"/>
      <c r="K14" s="113"/>
      <c r="L14" s="80"/>
      <c r="M14" s="113"/>
      <c r="N14" s="65"/>
      <c r="O14" s="65"/>
      <c r="P14" s="64"/>
    </row>
    <row r="15" spans="1:16" ht="15" customHeight="1">
      <c r="A15" s="78"/>
      <c r="B15" s="65"/>
      <c r="C15" s="65" t="s">
        <v>42</v>
      </c>
      <c r="D15" s="80"/>
      <c r="E15" s="113"/>
      <c r="F15" s="80"/>
      <c r="G15" s="113"/>
      <c r="H15" s="80"/>
      <c r="I15" s="113"/>
      <c r="J15" s="80"/>
      <c r="K15" s="113"/>
      <c r="L15" s="80"/>
      <c r="M15" s="113"/>
      <c r="N15" s="65"/>
      <c r="O15" s="65"/>
      <c r="P15" s="64"/>
    </row>
    <row r="16" spans="1:16" ht="15" customHeight="1">
      <c r="A16" s="78"/>
      <c r="B16" s="65"/>
      <c r="C16" s="65" t="s">
        <v>42</v>
      </c>
      <c r="D16" s="80"/>
      <c r="E16" s="113"/>
      <c r="F16" s="80"/>
      <c r="G16" s="113"/>
      <c r="H16" s="80"/>
      <c r="I16" s="113"/>
      <c r="J16" s="80"/>
      <c r="K16" s="113"/>
      <c r="L16" s="80"/>
      <c r="M16" s="113"/>
      <c r="N16" s="65"/>
      <c r="O16" s="65"/>
      <c r="P16" s="64"/>
    </row>
    <row r="17" spans="1:16" ht="15" customHeight="1">
      <c r="A17" s="86"/>
      <c r="B17" s="98" t="s">
        <v>47</v>
      </c>
      <c r="C17" s="98"/>
      <c r="D17" s="80">
        <f>SUM(D18:D24)</f>
        <v>1050</v>
      </c>
      <c r="E17" s="113">
        <f aca="true" t="shared" si="0" ref="E17:E35">D17/D$8</f>
        <v>0.38461538461538464</v>
      </c>
      <c r="F17" s="80">
        <f>SUM(F18:F24)</f>
        <v>3600</v>
      </c>
      <c r="G17" s="113">
        <f aca="true" t="shared" si="1" ref="G17:G35">F17/F$8</f>
        <v>0.32967032967032966</v>
      </c>
      <c r="H17" s="80">
        <f>SUM(H18:H24)</f>
        <v>3600</v>
      </c>
      <c r="I17" s="113">
        <f aca="true" t="shared" si="2" ref="I17:I35">H17/H$8</f>
        <v>0.29304029304029305</v>
      </c>
      <c r="J17" s="80">
        <f>SUM(J18:J24)</f>
        <v>3600</v>
      </c>
      <c r="K17" s="113">
        <f aca="true" t="shared" si="3" ref="K17:K35">J17/J$8</f>
        <v>0.2776278244775199</v>
      </c>
      <c r="L17" s="80">
        <f>SUM(L18:L24)</f>
        <v>3600</v>
      </c>
      <c r="M17" s="113">
        <f aca="true" t="shared" si="4" ref="M17:M35">L17/L$8</f>
        <v>0.25238893134319984</v>
      </c>
      <c r="N17" s="65"/>
      <c r="O17" s="65"/>
      <c r="P17" s="64"/>
    </row>
    <row r="18" spans="1:16" ht="15" customHeight="1">
      <c r="A18" s="78"/>
      <c r="B18" s="65"/>
      <c r="C18" s="65" t="s">
        <v>46</v>
      </c>
      <c r="D18" s="80">
        <v>0</v>
      </c>
      <c r="E18" s="113">
        <f t="shared" si="0"/>
        <v>0</v>
      </c>
      <c r="F18" s="80">
        <v>0</v>
      </c>
      <c r="G18" s="113">
        <f t="shared" si="1"/>
        <v>0</v>
      </c>
      <c r="H18" s="80">
        <v>0</v>
      </c>
      <c r="I18" s="113">
        <f t="shared" si="2"/>
        <v>0</v>
      </c>
      <c r="J18" s="80">
        <v>0</v>
      </c>
      <c r="K18" s="113">
        <f t="shared" si="3"/>
        <v>0</v>
      </c>
      <c r="L18" s="80">
        <v>0</v>
      </c>
      <c r="M18" s="113">
        <f t="shared" si="4"/>
        <v>0</v>
      </c>
      <c r="N18" s="120" t="s">
        <v>124</v>
      </c>
      <c r="O18" s="65"/>
      <c r="P18" s="64"/>
    </row>
    <row r="19" spans="1:16" ht="15" customHeight="1">
      <c r="A19" s="78"/>
      <c r="B19" s="65"/>
      <c r="C19" s="65" t="s">
        <v>45</v>
      </c>
      <c r="D19" s="80">
        <v>600</v>
      </c>
      <c r="E19" s="113">
        <f t="shared" si="0"/>
        <v>0.21978021978021978</v>
      </c>
      <c r="F19" s="80">
        <v>2400</v>
      </c>
      <c r="G19" s="113">
        <f t="shared" si="1"/>
        <v>0.21978021978021978</v>
      </c>
      <c r="H19" s="80">
        <v>2400</v>
      </c>
      <c r="I19" s="113">
        <f t="shared" si="2"/>
        <v>0.19536019536019536</v>
      </c>
      <c r="J19" s="80">
        <v>2400</v>
      </c>
      <c r="K19" s="113">
        <f t="shared" si="3"/>
        <v>0.18508521631834657</v>
      </c>
      <c r="L19" s="80">
        <v>2400</v>
      </c>
      <c r="M19" s="113">
        <f t="shared" si="4"/>
        <v>0.16825928756213324</v>
      </c>
      <c r="N19" s="120" t="s">
        <v>120</v>
      </c>
      <c r="O19" s="65"/>
      <c r="P19" s="64"/>
    </row>
    <row r="20" spans="1:16" ht="15" customHeight="1">
      <c r="A20" s="78"/>
      <c r="B20" s="65"/>
      <c r="C20" s="65" t="s">
        <v>28</v>
      </c>
      <c r="D20" s="80"/>
      <c r="E20" s="113">
        <f t="shared" si="0"/>
        <v>0</v>
      </c>
      <c r="F20" s="80"/>
      <c r="G20" s="113">
        <f t="shared" si="1"/>
        <v>0</v>
      </c>
      <c r="H20" s="80"/>
      <c r="I20" s="113">
        <f t="shared" si="2"/>
        <v>0</v>
      </c>
      <c r="J20" s="80"/>
      <c r="K20" s="113">
        <f t="shared" si="3"/>
        <v>0</v>
      </c>
      <c r="L20" s="80"/>
      <c r="M20" s="113">
        <f t="shared" si="4"/>
        <v>0</v>
      </c>
      <c r="N20" s="65"/>
      <c r="O20" s="65"/>
      <c r="P20" s="64"/>
    </row>
    <row r="21" spans="1:16" ht="15" customHeight="1">
      <c r="A21" s="78"/>
      <c r="B21" s="65"/>
      <c r="C21" s="65" t="s">
        <v>44</v>
      </c>
      <c r="D21" s="80">
        <v>0</v>
      </c>
      <c r="E21" s="113">
        <f t="shared" si="0"/>
        <v>0</v>
      </c>
      <c r="F21" s="80">
        <v>0</v>
      </c>
      <c r="G21" s="113">
        <f t="shared" si="1"/>
        <v>0</v>
      </c>
      <c r="H21" s="80">
        <v>0</v>
      </c>
      <c r="I21" s="113">
        <f t="shared" si="2"/>
        <v>0</v>
      </c>
      <c r="J21" s="80">
        <v>0</v>
      </c>
      <c r="K21" s="113">
        <f t="shared" si="3"/>
        <v>0</v>
      </c>
      <c r="L21" s="80">
        <v>0</v>
      </c>
      <c r="M21" s="113">
        <f t="shared" si="4"/>
        <v>0</v>
      </c>
      <c r="N21" s="65"/>
      <c r="O21" s="65"/>
      <c r="P21" s="64"/>
    </row>
    <row r="22" spans="1:16" ht="15" customHeight="1">
      <c r="A22" s="78"/>
      <c r="B22" s="65"/>
      <c r="C22" s="65" t="s">
        <v>101</v>
      </c>
      <c r="D22" s="80">
        <v>150</v>
      </c>
      <c r="E22" s="113">
        <f t="shared" si="0"/>
        <v>0.054945054945054944</v>
      </c>
      <c r="F22" s="80">
        <v>600</v>
      </c>
      <c r="G22" s="113">
        <f t="shared" si="1"/>
        <v>0.054945054945054944</v>
      </c>
      <c r="H22" s="80">
        <v>600</v>
      </c>
      <c r="I22" s="113">
        <f t="shared" si="2"/>
        <v>0.04884004884004884</v>
      </c>
      <c r="J22" s="80">
        <v>600</v>
      </c>
      <c r="K22" s="113">
        <f t="shared" si="3"/>
        <v>0.04627130407958664</v>
      </c>
      <c r="L22" s="80">
        <v>600</v>
      </c>
      <c r="M22" s="113">
        <f t="shared" si="4"/>
        <v>0.04206482189053331</v>
      </c>
      <c r="N22" s="65"/>
      <c r="O22" s="65"/>
      <c r="P22" s="64"/>
    </row>
    <row r="23" spans="1:16" ht="15" customHeight="1">
      <c r="A23" s="78"/>
      <c r="B23" s="65"/>
      <c r="C23" s="65" t="s">
        <v>102</v>
      </c>
      <c r="D23" s="80">
        <v>300</v>
      </c>
      <c r="E23" s="113">
        <f t="shared" si="0"/>
        <v>0.10989010989010989</v>
      </c>
      <c r="F23" s="80">
        <v>600</v>
      </c>
      <c r="G23" s="113">
        <f t="shared" si="1"/>
        <v>0.054945054945054944</v>
      </c>
      <c r="H23" s="80">
        <v>600</v>
      </c>
      <c r="I23" s="113">
        <f t="shared" si="2"/>
        <v>0.04884004884004884</v>
      </c>
      <c r="J23" s="80">
        <v>600</v>
      </c>
      <c r="K23" s="113">
        <f t="shared" si="3"/>
        <v>0.04627130407958664</v>
      </c>
      <c r="L23" s="80">
        <v>600</v>
      </c>
      <c r="M23" s="113">
        <f t="shared" si="4"/>
        <v>0.04206482189053331</v>
      </c>
      <c r="N23" s="65"/>
      <c r="O23" s="65"/>
      <c r="P23" s="64"/>
    </row>
    <row r="24" spans="1:16" ht="15" customHeight="1">
      <c r="A24" s="78"/>
      <c r="B24" s="65"/>
      <c r="C24" s="65" t="s">
        <v>41</v>
      </c>
      <c r="D24" s="77"/>
      <c r="E24" s="115">
        <f t="shared" si="0"/>
        <v>0</v>
      </c>
      <c r="F24" s="77"/>
      <c r="G24" s="115">
        <f t="shared" si="1"/>
        <v>0</v>
      </c>
      <c r="H24" s="77"/>
      <c r="I24" s="115">
        <f t="shared" si="2"/>
        <v>0</v>
      </c>
      <c r="J24" s="77"/>
      <c r="K24" s="115">
        <f t="shared" si="3"/>
        <v>0</v>
      </c>
      <c r="L24" s="77"/>
      <c r="M24" s="115">
        <f t="shared" si="4"/>
        <v>0</v>
      </c>
      <c r="N24" s="65"/>
      <c r="O24" s="65"/>
      <c r="P24" s="64"/>
    </row>
    <row r="25" spans="1:16" ht="15" customHeight="1">
      <c r="A25" s="75"/>
      <c r="B25" s="117" t="s">
        <v>40</v>
      </c>
      <c r="C25" s="117"/>
      <c r="D25" s="73">
        <f>D13-D17</f>
        <v>861</v>
      </c>
      <c r="E25" s="118">
        <f t="shared" si="0"/>
        <v>0.3153846153846154</v>
      </c>
      <c r="F25" s="73">
        <f>F13-F17</f>
        <v>4044</v>
      </c>
      <c r="G25" s="118">
        <f t="shared" si="1"/>
        <v>0.37032967032967035</v>
      </c>
      <c r="H25" s="73">
        <f>H13-H17</f>
        <v>4999.5</v>
      </c>
      <c r="I25" s="118">
        <f t="shared" si="2"/>
        <v>0.40695970695970696</v>
      </c>
      <c r="J25" s="73">
        <f>J13-J17</f>
        <v>5476.9</v>
      </c>
      <c r="K25" s="118">
        <f t="shared" si="3"/>
        <v>0.42237217552248013</v>
      </c>
      <c r="L25" s="73">
        <f>L13-L17</f>
        <v>6384.59</v>
      </c>
      <c r="M25" s="118">
        <f t="shared" si="4"/>
        <v>0.4476110686568001</v>
      </c>
      <c r="N25" s="65"/>
      <c r="O25" s="65"/>
      <c r="P25" s="64"/>
    </row>
    <row r="26" spans="1:16" ht="15" customHeight="1">
      <c r="A26" s="78"/>
      <c r="B26" s="65" t="s">
        <v>39</v>
      </c>
      <c r="C26" s="65"/>
      <c r="D26" s="89"/>
      <c r="E26" s="119">
        <f t="shared" si="0"/>
        <v>0</v>
      </c>
      <c r="F26" s="89"/>
      <c r="G26" s="119">
        <f t="shared" si="1"/>
        <v>0</v>
      </c>
      <c r="H26" s="89"/>
      <c r="I26" s="119">
        <f t="shared" si="2"/>
        <v>0</v>
      </c>
      <c r="J26" s="89"/>
      <c r="K26" s="119">
        <f t="shared" si="3"/>
        <v>0</v>
      </c>
      <c r="L26" s="89"/>
      <c r="M26" s="119">
        <f t="shared" si="4"/>
        <v>0</v>
      </c>
      <c r="N26" s="65"/>
      <c r="O26" s="65"/>
      <c r="P26" s="64"/>
    </row>
    <row r="27" spans="1:16" ht="15" customHeight="1">
      <c r="A27" s="78"/>
      <c r="B27" s="65"/>
      <c r="C27" s="65" t="s">
        <v>38</v>
      </c>
      <c r="D27" s="80"/>
      <c r="E27" s="113">
        <f t="shared" si="0"/>
        <v>0</v>
      </c>
      <c r="F27" s="80"/>
      <c r="G27" s="113">
        <f t="shared" si="1"/>
        <v>0</v>
      </c>
      <c r="H27" s="80"/>
      <c r="I27" s="113">
        <f t="shared" si="2"/>
        <v>0</v>
      </c>
      <c r="J27" s="80"/>
      <c r="K27" s="113">
        <f t="shared" si="3"/>
        <v>0</v>
      </c>
      <c r="L27" s="80"/>
      <c r="M27" s="113">
        <f t="shared" si="4"/>
        <v>0</v>
      </c>
      <c r="N27" s="65"/>
      <c r="O27" s="65"/>
      <c r="P27" s="64"/>
    </row>
    <row r="28" spans="1:16" ht="15" customHeight="1">
      <c r="A28" s="86"/>
      <c r="B28" s="98" t="s">
        <v>37</v>
      </c>
      <c r="C28" s="98"/>
      <c r="D28" s="80">
        <v>45</v>
      </c>
      <c r="E28" s="113">
        <f t="shared" si="0"/>
        <v>0.016483516483516484</v>
      </c>
      <c r="F28" s="80">
        <v>180</v>
      </c>
      <c r="G28" s="113">
        <f t="shared" si="1"/>
        <v>0.016483516483516484</v>
      </c>
      <c r="H28" s="80">
        <v>180</v>
      </c>
      <c r="I28" s="113">
        <f t="shared" si="2"/>
        <v>0.014652014652014652</v>
      </c>
      <c r="J28" s="80">
        <v>180</v>
      </c>
      <c r="K28" s="113">
        <f t="shared" si="3"/>
        <v>0.013881391223875992</v>
      </c>
      <c r="L28" s="80">
        <v>180</v>
      </c>
      <c r="M28" s="113">
        <f t="shared" si="4"/>
        <v>0.012619446567159994</v>
      </c>
      <c r="N28" s="65"/>
      <c r="O28" s="65"/>
      <c r="P28" s="64"/>
    </row>
    <row r="29" spans="1:16" ht="15" customHeight="1">
      <c r="A29" s="78"/>
      <c r="B29" s="65"/>
      <c r="C29" s="65" t="s">
        <v>36</v>
      </c>
      <c r="D29" s="77">
        <v>45</v>
      </c>
      <c r="E29" s="115">
        <f t="shared" si="0"/>
        <v>0.016483516483516484</v>
      </c>
      <c r="F29" s="77">
        <v>180</v>
      </c>
      <c r="G29" s="115">
        <f t="shared" si="1"/>
        <v>0.016483516483516484</v>
      </c>
      <c r="H29" s="77">
        <v>180</v>
      </c>
      <c r="I29" s="115">
        <f t="shared" si="2"/>
        <v>0.014652014652014652</v>
      </c>
      <c r="J29" s="77">
        <v>180</v>
      </c>
      <c r="K29" s="115">
        <f t="shared" si="3"/>
        <v>0.013881391223875992</v>
      </c>
      <c r="L29" s="77">
        <v>180</v>
      </c>
      <c r="M29" s="115">
        <f t="shared" si="4"/>
        <v>0.012619446567159994</v>
      </c>
      <c r="N29" s="120" t="s">
        <v>125</v>
      </c>
      <c r="O29" s="65"/>
      <c r="P29" s="64"/>
    </row>
    <row r="30" spans="1:16" ht="15" customHeight="1">
      <c r="A30" s="75"/>
      <c r="B30" s="117" t="s">
        <v>35</v>
      </c>
      <c r="C30" s="117"/>
      <c r="D30" s="73">
        <f>D25+D26-D28</f>
        <v>816</v>
      </c>
      <c r="E30" s="118">
        <f t="shared" si="0"/>
        <v>0.2989010989010989</v>
      </c>
      <c r="F30" s="73">
        <f>F25+F26-F28</f>
        <v>3864</v>
      </c>
      <c r="G30" s="118">
        <f t="shared" si="1"/>
        <v>0.35384615384615387</v>
      </c>
      <c r="H30" s="73">
        <f>H25+H26-H28</f>
        <v>4819.5</v>
      </c>
      <c r="I30" s="118">
        <f t="shared" si="2"/>
        <v>0.3923076923076923</v>
      </c>
      <c r="J30" s="73">
        <f>J25+J26-J28</f>
        <v>5296.9</v>
      </c>
      <c r="K30" s="118">
        <f t="shared" si="3"/>
        <v>0.40849078429860414</v>
      </c>
      <c r="L30" s="73">
        <f>L25+L26-L28</f>
        <v>6204.59</v>
      </c>
      <c r="M30" s="118">
        <f t="shared" si="4"/>
        <v>0.43499162208964015</v>
      </c>
      <c r="N30" s="120" t="s">
        <v>126</v>
      </c>
      <c r="O30" s="65"/>
      <c r="P30" s="64"/>
    </row>
    <row r="31" spans="1:16" ht="15" customHeight="1">
      <c r="A31" s="78"/>
      <c r="B31" s="65" t="s">
        <v>34</v>
      </c>
      <c r="C31" s="65"/>
      <c r="D31" s="89"/>
      <c r="E31" s="119">
        <f t="shared" si="0"/>
        <v>0</v>
      </c>
      <c r="F31" s="89"/>
      <c r="G31" s="119">
        <f t="shared" si="1"/>
        <v>0</v>
      </c>
      <c r="H31" s="89"/>
      <c r="I31" s="119">
        <f t="shared" si="2"/>
        <v>0</v>
      </c>
      <c r="J31" s="89"/>
      <c r="K31" s="119">
        <f t="shared" si="3"/>
        <v>0</v>
      </c>
      <c r="L31" s="89"/>
      <c r="M31" s="119">
        <f t="shared" si="4"/>
        <v>0</v>
      </c>
      <c r="N31" s="65"/>
      <c r="O31" s="65"/>
      <c r="P31" s="64"/>
    </row>
    <row r="32" spans="1:16" ht="15" customHeight="1">
      <c r="A32" s="86"/>
      <c r="B32" s="98" t="s">
        <v>33</v>
      </c>
      <c r="C32" s="98"/>
      <c r="D32" s="80"/>
      <c r="E32" s="113">
        <f t="shared" si="0"/>
        <v>0</v>
      </c>
      <c r="F32" s="80"/>
      <c r="G32" s="113">
        <f t="shared" si="1"/>
        <v>0</v>
      </c>
      <c r="H32" s="80"/>
      <c r="I32" s="113">
        <f t="shared" si="2"/>
        <v>0</v>
      </c>
      <c r="J32" s="80"/>
      <c r="K32" s="113">
        <f t="shared" si="3"/>
        <v>0</v>
      </c>
      <c r="L32" s="80"/>
      <c r="M32" s="113">
        <f t="shared" si="4"/>
        <v>0</v>
      </c>
      <c r="N32" s="65"/>
      <c r="O32" s="65"/>
      <c r="P32" s="64"/>
    </row>
    <row r="33" spans="1:16" ht="15" customHeight="1">
      <c r="A33" s="86"/>
      <c r="B33" s="98" t="s">
        <v>32</v>
      </c>
      <c r="C33" s="98"/>
      <c r="D33" s="80">
        <f>D30+D31-D32</f>
        <v>816</v>
      </c>
      <c r="E33" s="113">
        <f t="shared" si="0"/>
        <v>0.2989010989010989</v>
      </c>
      <c r="F33" s="80">
        <f>F30+F31-F32</f>
        <v>3864</v>
      </c>
      <c r="G33" s="113">
        <f t="shared" si="1"/>
        <v>0.35384615384615387</v>
      </c>
      <c r="H33" s="80">
        <f>H30+H31-H32</f>
        <v>4819.5</v>
      </c>
      <c r="I33" s="113">
        <f t="shared" si="2"/>
        <v>0.3923076923076923</v>
      </c>
      <c r="J33" s="80">
        <f>J30+J31-J32</f>
        <v>5296.9</v>
      </c>
      <c r="K33" s="113">
        <f t="shared" si="3"/>
        <v>0.40849078429860414</v>
      </c>
      <c r="L33" s="80">
        <f>L30+L31-L32</f>
        <v>6204.59</v>
      </c>
      <c r="M33" s="113">
        <f t="shared" si="4"/>
        <v>0.43499162208964015</v>
      </c>
      <c r="N33" s="65"/>
      <c r="O33" s="65"/>
      <c r="P33" s="64"/>
    </row>
    <row r="34" spans="1:16" ht="15" customHeight="1">
      <c r="A34" s="86"/>
      <c r="B34" s="98"/>
      <c r="C34" s="98" t="s">
        <v>31</v>
      </c>
      <c r="D34" s="77"/>
      <c r="E34" s="115">
        <f t="shared" si="0"/>
        <v>0</v>
      </c>
      <c r="F34" s="77"/>
      <c r="G34" s="115">
        <f t="shared" si="1"/>
        <v>0</v>
      </c>
      <c r="H34" s="77"/>
      <c r="I34" s="115">
        <f t="shared" si="2"/>
        <v>0</v>
      </c>
      <c r="J34" s="77"/>
      <c r="K34" s="115">
        <f t="shared" si="3"/>
        <v>0</v>
      </c>
      <c r="L34" s="77"/>
      <c r="M34" s="115">
        <f t="shared" si="4"/>
        <v>0</v>
      </c>
      <c r="N34" s="120" t="s">
        <v>127</v>
      </c>
      <c r="O34" s="65"/>
      <c r="P34" s="64"/>
    </row>
    <row r="35" spans="1:16" ht="15" customHeight="1">
      <c r="A35" s="75"/>
      <c r="B35" s="117" t="s">
        <v>29</v>
      </c>
      <c r="C35" s="117"/>
      <c r="D35" s="73">
        <f>D33-D34</f>
        <v>816</v>
      </c>
      <c r="E35" s="118">
        <f t="shared" si="0"/>
        <v>0.2989010989010989</v>
      </c>
      <c r="F35" s="73">
        <f>F33-F34</f>
        <v>3864</v>
      </c>
      <c r="G35" s="118">
        <f t="shared" si="1"/>
        <v>0.35384615384615387</v>
      </c>
      <c r="H35" s="73">
        <f>H33-H34</f>
        <v>4819.5</v>
      </c>
      <c r="I35" s="118">
        <f t="shared" si="2"/>
        <v>0.3923076923076923</v>
      </c>
      <c r="J35" s="73">
        <f>J33-J34</f>
        <v>5296.9</v>
      </c>
      <c r="K35" s="118">
        <f t="shared" si="3"/>
        <v>0.40849078429860414</v>
      </c>
      <c r="L35" s="73">
        <f>L33-L34</f>
        <v>6204.59</v>
      </c>
      <c r="M35" s="118">
        <f t="shared" si="4"/>
        <v>0.43499162208964015</v>
      </c>
      <c r="N35" s="65"/>
      <c r="O35" s="65"/>
      <c r="P35" s="64"/>
    </row>
    <row r="36" spans="1:16" ht="15" customHeight="1">
      <c r="A36" s="78"/>
      <c r="B36" s="65" t="s">
        <v>28</v>
      </c>
      <c r="C36" s="65"/>
      <c r="D36" s="89"/>
      <c r="E36" s="121"/>
      <c r="F36" s="89"/>
      <c r="G36" s="121"/>
      <c r="H36" s="89"/>
      <c r="I36" s="121"/>
      <c r="J36" s="89"/>
      <c r="K36" s="121"/>
      <c r="L36" s="89"/>
      <c r="M36" s="121"/>
      <c r="N36" s="65"/>
      <c r="O36" s="65"/>
      <c r="P36" s="64"/>
    </row>
    <row r="37" spans="1:16" ht="15" customHeight="1">
      <c r="A37" s="86"/>
      <c r="B37" s="98" t="s">
        <v>27</v>
      </c>
      <c r="C37" s="98"/>
      <c r="D37" s="80">
        <f>D35+D36</f>
        <v>816</v>
      </c>
      <c r="E37" s="122"/>
      <c r="F37" s="80">
        <f>F35+F36</f>
        <v>3864</v>
      </c>
      <c r="G37" s="123"/>
      <c r="H37" s="80">
        <f>H35+H36</f>
        <v>4819.5</v>
      </c>
      <c r="I37" s="123"/>
      <c r="J37" s="80">
        <f>J35+J36</f>
        <v>5296.9</v>
      </c>
      <c r="K37" s="123"/>
      <c r="L37" s="80">
        <f>L35+L36</f>
        <v>6204.59</v>
      </c>
      <c r="M37" s="123"/>
      <c r="N37" s="65"/>
      <c r="O37" s="65"/>
      <c r="P37" s="64"/>
    </row>
    <row r="38" spans="1:16" ht="15" customHeight="1">
      <c r="A38" s="86"/>
      <c r="B38" s="98" t="s">
        <v>26</v>
      </c>
      <c r="C38" s="98"/>
      <c r="D38" s="77">
        <v>0</v>
      </c>
      <c r="E38" s="124"/>
      <c r="F38" s="80">
        <v>810</v>
      </c>
      <c r="G38" s="123"/>
      <c r="H38" s="80">
        <v>1080</v>
      </c>
      <c r="I38" s="123"/>
      <c r="J38" s="80">
        <v>1080</v>
      </c>
      <c r="K38" s="123"/>
      <c r="L38" s="80">
        <v>1080</v>
      </c>
      <c r="M38" s="123"/>
      <c r="N38" s="120" t="s">
        <v>103</v>
      </c>
      <c r="O38" s="65"/>
      <c r="P38" s="64"/>
    </row>
    <row r="39" spans="1:16" s="59" customFormat="1" ht="15" customHeight="1">
      <c r="A39" s="70"/>
      <c r="B39" s="125"/>
      <c r="C39" s="125"/>
      <c r="D39" s="70"/>
      <c r="E39" s="126"/>
      <c r="F39" s="70"/>
      <c r="G39" s="126"/>
      <c r="H39" s="70"/>
      <c r="I39" s="126"/>
      <c r="J39" s="70"/>
      <c r="K39" s="126"/>
      <c r="L39" s="70"/>
      <c r="M39" s="126"/>
      <c r="N39" s="125"/>
      <c r="O39" s="125"/>
      <c r="P39" s="71"/>
    </row>
    <row r="40" spans="1:16" s="59" customFormat="1" ht="15" customHeight="1">
      <c r="A40" s="67"/>
      <c r="B40" s="120"/>
      <c r="C40" s="120"/>
      <c r="D40" s="67"/>
      <c r="E40" s="127"/>
      <c r="F40" s="67" t="s">
        <v>128</v>
      </c>
      <c r="G40" s="127"/>
      <c r="H40" s="67" t="s">
        <v>128</v>
      </c>
      <c r="I40" s="127"/>
      <c r="J40" s="67" t="s">
        <v>128</v>
      </c>
      <c r="K40" s="127"/>
      <c r="L40" s="67" t="s">
        <v>128</v>
      </c>
      <c r="M40" s="127"/>
      <c r="N40" s="120"/>
      <c r="O40" s="120"/>
      <c r="P40" s="68"/>
    </row>
    <row r="41" spans="1:16" s="59" customFormat="1" ht="15" customHeight="1">
      <c r="A41" s="63"/>
      <c r="B41" s="61"/>
      <c r="C41" s="61"/>
      <c r="D41" s="63"/>
      <c r="E41" s="128"/>
      <c r="F41" s="63"/>
      <c r="G41" s="128"/>
      <c r="H41" s="63"/>
      <c r="I41" s="128"/>
      <c r="J41" s="63"/>
      <c r="K41" s="128"/>
      <c r="L41" s="63"/>
      <c r="M41" s="128"/>
      <c r="N41" s="61"/>
      <c r="O41" s="61"/>
      <c r="P41" s="60"/>
    </row>
  </sheetData>
  <sheetProtection/>
  <mergeCells count="10">
    <mergeCell ref="D5:E5"/>
    <mergeCell ref="F5:G5"/>
    <mergeCell ref="H5:I5"/>
    <mergeCell ref="J5:K5"/>
    <mergeCell ref="L5:M5"/>
    <mergeCell ref="D6:E6"/>
    <mergeCell ref="F6:G6"/>
    <mergeCell ref="H6:I6"/>
    <mergeCell ref="J6:K6"/>
    <mergeCell ref="L6:M6"/>
  </mergeCells>
  <printOptions/>
  <pageMargins left="0.5905511811023623" right="0.1968503937007874" top="0.5905511811023623" bottom="0.5905511811023623"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海乃かかし</dc:creator>
  <cp:keywords/>
  <dc:description/>
  <cp:lastModifiedBy>海乃かかし</cp:lastModifiedBy>
  <cp:lastPrinted>2017-05-17T23:43:32Z</cp:lastPrinted>
  <dcterms:created xsi:type="dcterms:W3CDTF">2017-05-17T04:55:39Z</dcterms:created>
  <dcterms:modified xsi:type="dcterms:W3CDTF">2017-07-21T06:43:30Z</dcterms:modified>
  <cp:category/>
  <cp:version/>
  <cp:contentType/>
  <cp:contentStatus/>
</cp:coreProperties>
</file>